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firstSheet="9" activeTab="9"/>
  </bookViews>
  <sheets>
    <sheet name="Front page" sheetId="49" r:id="rId1"/>
    <sheet name="PCD template" sheetId="1" r:id="rId2"/>
    <sheet name="PCD reservoirs" sheetId="40" r:id="rId3"/>
    <sheet name="PCD Meters" sheetId="48" r:id="rId4"/>
    <sheet name="PCD lead" sheetId="42" r:id="rId5"/>
    <sheet name="PCD leakage" sheetId="43" r:id="rId6"/>
    <sheet name="PCD Water WINEP Biodiversity" sheetId="44" r:id="rId7"/>
    <sheet name="PCD RWQ" sheetId="45" r:id="rId8"/>
    <sheet name="PCD Vyrnwy" sheetId="46" r:id="rId9"/>
    <sheet name="PCD WINEP Overflows" sheetId="15" r:id="rId10"/>
    <sheet name="PCD WINEP Overflow screens" sheetId="31" r:id="rId11"/>
    <sheet name="PCD Advanced WINEP" sheetId="38" r:id="rId12"/>
    <sheet name="PCD WINEP P" sheetId="26" r:id="rId13"/>
    <sheet name="PCD WINEP sanitary" sheetId="28" r:id="rId14"/>
    <sheet name="PCD WINEP Flow monitors" sheetId="10" r:id="rId15"/>
    <sheet name="PCD WINEP cont WQ monitors" sheetId="32" r:id="rId16"/>
    <sheet name="PCD WINEP MSC BOD DPC" sheetId="8" r:id="rId17"/>
    <sheet name="PCD WINEP D'hulme 6 BOD" sheetId="36" r:id="rId18"/>
    <sheet name="PCD WINEP Wigan&amp;Skem" sheetId="37" r:id="rId19"/>
    <sheet name="PCD Ww SD" sheetId="14" r:id="rId20"/>
    <sheet name="PCD rainwater mgmt" sheetId="21" r:id="rId21"/>
    <sheet name="PCD Bio WINEP" sheetId="33" r:id="rId22"/>
    <sheet name="PCD Bio screens" sheetId="30" r:id="rId23"/>
    <sheet name="PCD net zero" sheetId="47" r:id="rId24"/>
  </sheets>
  <calcPr calcId="191029" calcMode="manual"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C29" i="48" l="1"/>
  <c r="C28" i="48"/>
  <c r="C27" i="48"/>
  <c r="D24" i="48"/>
  <c r="C18" i="48"/>
  <c r="D13" i="48"/>
  <c r="D12" i="48"/>
  <c r="L11" i="48"/>
  <c r="K36" i="48"/>
  <c r="H10" i="48"/>
  <c r="I10" i="48"/>
  <c r="J10" i="48"/>
  <c r="K10" i="48"/>
  <c r="K35" i="48"/>
  <c r="L34" i="48"/>
  <c r="E36" i="48"/>
  <c r="G35" i="48"/>
  <c r="H36" i="48"/>
  <c r="H35" i="48"/>
  <c r="I36" i="48"/>
  <c r="D27" i="48"/>
  <c r="E35" i="48"/>
  <c r="I35" i="48"/>
  <c r="F36" i="48"/>
  <c r="J36" i="48"/>
  <c r="F35" i="48"/>
  <c r="J35" i="48"/>
  <c r="G36" i="48"/>
  <c r="G27" i="48"/>
  <c r="F40" i="48"/>
  <c r="H27" i="48"/>
  <c r="G40" i="48"/>
  <c r="D28" i="48"/>
  <c r="F27" i="48"/>
  <c r="E40" i="48"/>
  <c r="E27" i="48"/>
  <c r="D40" i="48"/>
  <c r="E28" i="48"/>
  <c r="D41" i="48"/>
  <c r="H28" i="48"/>
  <c r="G41" i="48"/>
  <c r="G28" i="48"/>
  <c r="F41" i="48"/>
  <c r="F28" i="48"/>
  <c r="E41" i="48"/>
  <c r="D29" i="48"/>
  <c r="H40" i="48"/>
  <c r="G29" i="48"/>
  <c r="F42" i="48"/>
  <c r="F43" i="48"/>
  <c r="F29" i="48"/>
  <c r="E42" i="48"/>
  <c r="E43" i="48"/>
  <c r="E29" i="48"/>
  <c r="D42" i="48"/>
  <c r="H29" i="48"/>
  <c r="G42" i="48"/>
  <c r="G43" i="48"/>
  <c r="H41" i="48"/>
  <c r="H42" i="48"/>
  <c r="H43" i="48"/>
  <c r="D43" i="48"/>
  <c r="L11" i="37"/>
  <c r="C18" i="45"/>
  <c r="L11" i="14"/>
  <c r="C29" i="47"/>
  <c r="C28" i="47"/>
  <c r="C27" i="47"/>
  <c r="C18" i="47"/>
  <c r="D13" i="47"/>
  <c r="D12" i="47"/>
  <c r="L11" i="47"/>
  <c r="H10" i="47"/>
  <c r="I10" i="47"/>
  <c r="J10" i="47"/>
  <c r="K10" i="47"/>
  <c r="K36" i="47"/>
  <c r="G36" i="47"/>
  <c r="J35" i="47"/>
  <c r="F35" i="47"/>
  <c r="J36" i="47"/>
  <c r="F36" i="47"/>
  <c r="I35" i="47"/>
  <c r="E35" i="47"/>
  <c r="I36" i="47"/>
  <c r="E36" i="47"/>
  <c r="H35" i="47"/>
  <c r="L34" i="47"/>
  <c r="H36" i="47"/>
  <c r="K35" i="47"/>
  <c r="G35" i="47"/>
  <c r="D27" i="47"/>
  <c r="E27" i="47"/>
  <c r="D40" i="47"/>
  <c r="H27" i="47"/>
  <c r="G40" i="47"/>
  <c r="G27" i="47"/>
  <c r="F40" i="47"/>
  <c r="D28" i="47"/>
  <c r="F27" i="47"/>
  <c r="E40" i="47"/>
  <c r="G28" i="47"/>
  <c r="F41" i="47"/>
  <c r="F28" i="47"/>
  <c r="E41" i="47"/>
  <c r="E28" i="47"/>
  <c r="D41" i="47"/>
  <c r="H28" i="47"/>
  <c r="G41" i="47"/>
  <c r="D29" i="47"/>
  <c r="H40" i="47"/>
  <c r="H41" i="47"/>
  <c r="E29" i="47"/>
  <c r="D42" i="47"/>
  <c r="H29" i="47"/>
  <c r="G42" i="47"/>
  <c r="G43" i="47"/>
  <c r="G29" i="47"/>
  <c r="F42" i="47"/>
  <c r="F43" i="47"/>
  <c r="F29" i="47"/>
  <c r="E42" i="47"/>
  <c r="E43" i="47"/>
  <c r="H42" i="47"/>
  <c r="H43" i="47"/>
  <c r="D43" i="47"/>
  <c r="C29" i="46"/>
  <c r="C28" i="46"/>
  <c r="C27" i="46"/>
  <c r="D24" i="46"/>
  <c r="C18" i="46"/>
  <c r="D13" i="46"/>
  <c r="D12" i="46"/>
  <c r="L11" i="46"/>
  <c r="K36" i="46"/>
  <c r="H10" i="46"/>
  <c r="I10" i="46"/>
  <c r="J10" i="46"/>
  <c r="K10" i="46"/>
  <c r="H66" i="45"/>
  <c r="G66" i="45"/>
  <c r="F66" i="45"/>
  <c r="E66" i="45"/>
  <c r="D66" i="45"/>
  <c r="L11" i="45"/>
  <c r="H36" i="45"/>
  <c r="C29" i="45"/>
  <c r="C28" i="45"/>
  <c r="C27" i="45"/>
  <c r="D24" i="45"/>
  <c r="D13" i="45"/>
  <c r="D12" i="45"/>
  <c r="J36" i="45"/>
  <c r="H10" i="45"/>
  <c r="I10" i="45"/>
  <c r="J10" i="45"/>
  <c r="K10" i="45"/>
  <c r="C29" i="44"/>
  <c r="C28" i="44"/>
  <c r="C27" i="44"/>
  <c r="D24" i="44"/>
  <c r="C18" i="44"/>
  <c r="D13" i="44"/>
  <c r="D12" i="44"/>
  <c r="L11" i="44"/>
  <c r="H36" i="44"/>
  <c r="H10" i="44"/>
  <c r="I10" i="44"/>
  <c r="J10" i="44"/>
  <c r="K10" i="44"/>
  <c r="C29" i="43"/>
  <c r="C28" i="43"/>
  <c r="C27" i="43"/>
  <c r="D24" i="43"/>
  <c r="C18" i="43"/>
  <c r="D13" i="43"/>
  <c r="D12" i="43"/>
  <c r="L11" i="43"/>
  <c r="J36" i="43"/>
  <c r="H10" i="43"/>
  <c r="I10" i="43"/>
  <c r="J10" i="43"/>
  <c r="K10" i="43"/>
  <c r="C29" i="42"/>
  <c r="C28" i="42"/>
  <c r="C27" i="42"/>
  <c r="D24" i="42"/>
  <c r="C18" i="42"/>
  <c r="D13" i="42"/>
  <c r="D12" i="42"/>
  <c r="L11" i="42"/>
  <c r="H10" i="42"/>
  <c r="I10" i="42"/>
  <c r="J10" i="42"/>
  <c r="K10" i="42"/>
  <c r="C29" i="40"/>
  <c r="C28" i="40"/>
  <c r="C27" i="40"/>
  <c r="D24" i="40"/>
  <c r="C18" i="40"/>
  <c r="D13" i="40"/>
  <c r="D12" i="40"/>
  <c r="L11" i="40"/>
  <c r="D27" i="40"/>
  <c r="H36" i="40"/>
  <c r="H10" i="40"/>
  <c r="I10" i="40"/>
  <c r="J10" i="40"/>
  <c r="K10" i="40"/>
  <c r="L34" i="43"/>
  <c r="D27" i="43"/>
  <c r="F35" i="43"/>
  <c r="K35" i="43"/>
  <c r="I36" i="43"/>
  <c r="J35" i="43"/>
  <c r="H36" i="43"/>
  <c r="G35" i="43"/>
  <c r="E36" i="43"/>
  <c r="K36" i="43"/>
  <c r="G35" i="45"/>
  <c r="H35" i="43"/>
  <c r="G36" i="43"/>
  <c r="K35" i="45"/>
  <c r="H35" i="44"/>
  <c r="E36" i="44"/>
  <c r="L34" i="44"/>
  <c r="I36" i="44"/>
  <c r="D28" i="43"/>
  <c r="F27" i="43"/>
  <c r="E40" i="43"/>
  <c r="E27" i="43"/>
  <c r="D40" i="43"/>
  <c r="G27" i="43"/>
  <c r="F40" i="43"/>
  <c r="H27" i="43"/>
  <c r="G40" i="43"/>
  <c r="G35" i="40"/>
  <c r="K35" i="40"/>
  <c r="I36" i="40"/>
  <c r="H36" i="42"/>
  <c r="K35" i="42"/>
  <c r="G35" i="42"/>
  <c r="K36" i="42"/>
  <c r="G36" i="42"/>
  <c r="J35" i="42"/>
  <c r="F35" i="42"/>
  <c r="E35" i="42"/>
  <c r="F36" i="42"/>
  <c r="L34" i="40"/>
  <c r="H35" i="40"/>
  <c r="E36" i="40"/>
  <c r="J36" i="40"/>
  <c r="H35" i="42"/>
  <c r="I36" i="42"/>
  <c r="D29" i="43"/>
  <c r="D27" i="45"/>
  <c r="E35" i="40"/>
  <c r="I35" i="40"/>
  <c r="F36" i="40"/>
  <c r="K36" i="40"/>
  <c r="I35" i="42"/>
  <c r="J36" i="42"/>
  <c r="F35" i="40"/>
  <c r="J35" i="40"/>
  <c r="G36" i="40"/>
  <c r="L34" i="42"/>
  <c r="E36" i="42"/>
  <c r="F35" i="45"/>
  <c r="J35" i="45"/>
  <c r="G36" i="45"/>
  <c r="K36" i="45"/>
  <c r="D27" i="46"/>
  <c r="G35" i="46"/>
  <c r="K35" i="46"/>
  <c r="H36" i="46"/>
  <c r="E35" i="44"/>
  <c r="I35" i="44"/>
  <c r="F36" i="44"/>
  <c r="J36" i="44"/>
  <c r="L34" i="46"/>
  <c r="H35" i="46"/>
  <c r="E36" i="46"/>
  <c r="I36" i="46"/>
  <c r="F35" i="44"/>
  <c r="J35" i="44"/>
  <c r="G36" i="44"/>
  <c r="K36" i="44"/>
  <c r="L34" i="45"/>
  <c r="H35" i="45"/>
  <c r="E36" i="45"/>
  <c r="I36" i="45"/>
  <c r="E35" i="46"/>
  <c r="I35" i="46"/>
  <c r="F36" i="46"/>
  <c r="J36" i="46"/>
  <c r="D27" i="42"/>
  <c r="E35" i="43"/>
  <c r="I35" i="43"/>
  <c r="F36" i="43"/>
  <c r="D27" i="44"/>
  <c r="G35" i="44"/>
  <c r="K35" i="44"/>
  <c r="E35" i="45"/>
  <c r="I35" i="45"/>
  <c r="F36" i="45"/>
  <c r="F35" i="46"/>
  <c r="J35" i="46"/>
  <c r="G36" i="46"/>
  <c r="H27" i="44"/>
  <c r="G40" i="44"/>
  <c r="G27" i="44"/>
  <c r="F40" i="44"/>
  <c r="D28" i="44"/>
  <c r="F27" i="44"/>
  <c r="E40" i="44"/>
  <c r="E27" i="44"/>
  <c r="D40" i="44"/>
  <c r="H27" i="42"/>
  <c r="G40" i="42"/>
  <c r="G27" i="42"/>
  <c r="F40" i="42"/>
  <c r="F27" i="42"/>
  <c r="E40" i="42"/>
  <c r="E27" i="42"/>
  <c r="D40" i="42"/>
  <c r="D28" i="42"/>
  <c r="D28" i="45"/>
  <c r="F27" i="45"/>
  <c r="E40" i="45"/>
  <c r="E27" i="45"/>
  <c r="D40" i="45"/>
  <c r="H27" i="45"/>
  <c r="G40" i="45"/>
  <c r="G27" i="45"/>
  <c r="F40" i="45"/>
  <c r="H40" i="43"/>
  <c r="G27" i="46"/>
  <c r="F40" i="46"/>
  <c r="D28" i="46"/>
  <c r="F27" i="46"/>
  <c r="E40" i="46"/>
  <c r="E27" i="46"/>
  <c r="D40" i="46"/>
  <c r="H27" i="46"/>
  <c r="G40" i="46"/>
  <c r="F29" i="43"/>
  <c r="E42" i="43"/>
  <c r="E29" i="43"/>
  <c r="D42" i="43"/>
  <c r="H29" i="43"/>
  <c r="G42" i="43"/>
  <c r="G29" i="43"/>
  <c r="F42" i="43"/>
  <c r="H28" i="43"/>
  <c r="G41" i="43"/>
  <c r="G28" i="43"/>
  <c r="F41" i="43"/>
  <c r="F43" i="43"/>
  <c r="F28" i="43"/>
  <c r="E41" i="43"/>
  <c r="E43" i="43"/>
  <c r="E28" i="43"/>
  <c r="D41" i="43"/>
  <c r="D43" i="43"/>
  <c r="G43" i="43"/>
  <c r="H41" i="43"/>
  <c r="H40" i="46"/>
  <c r="H40" i="45"/>
  <c r="F28" i="44"/>
  <c r="E41" i="44"/>
  <c r="E28" i="44"/>
  <c r="D41" i="44"/>
  <c r="H28" i="44"/>
  <c r="G41" i="44"/>
  <c r="G28" i="44"/>
  <c r="F41" i="44"/>
  <c r="D29" i="44"/>
  <c r="H42" i="43"/>
  <c r="H43" i="43"/>
  <c r="F28" i="42"/>
  <c r="E41" i="42"/>
  <c r="E28" i="42"/>
  <c r="D41" i="42"/>
  <c r="H28" i="42"/>
  <c r="G41" i="42"/>
  <c r="G28" i="42"/>
  <c r="F41" i="42"/>
  <c r="D29" i="42"/>
  <c r="E28" i="46"/>
  <c r="D41" i="46"/>
  <c r="H28" i="46"/>
  <c r="G41" i="46"/>
  <c r="G28" i="46"/>
  <c r="F41" i="46"/>
  <c r="F28" i="46"/>
  <c r="E41" i="46"/>
  <c r="D29" i="46"/>
  <c r="H28" i="45"/>
  <c r="G41" i="45"/>
  <c r="G28" i="45"/>
  <c r="F41" i="45"/>
  <c r="F28" i="45"/>
  <c r="E41" i="45"/>
  <c r="E28" i="45"/>
  <c r="D41" i="45"/>
  <c r="D29" i="45"/>
  <c r="H40" i="42"/>
  <c r="H40" i="44"/>
  <c r="H41" i="46"/>
  <c r="H41" i="42"/>
  <c r="F29" i="46"/>
  <c r="E42" i="46"/>
  <c r="E43" i="46"/>
  <c r="G29" i="46"/>
  <c r="F42" i="46"/>
  <c r="F43" i="46"/>
  <c r="E29" i="46"/>
  <c r="D42" i="46"/>
  <c r="H29" i="46"/>
  <c r="G42" i="46"/>
  <c r="H42" i="46"/>
  <c r="H43" i="46"/>
  <c r="G43" i="46"/>
  <c r="H29" i="44"/>
  <c r="G42" i="44"/>
  <c r="G43" i="44"/>
  <c r="G29" i="44"/>
  <c r="F42" i="44"/>
  <c r="F43" i="44"/>
  <c r="F29" i="44"/>
  <c r="E42" i="44"/>
  <c r="E43" i="44"/>
  <c r="E29" i="44"/>
  <c r="D42" i="44"/>
  <c r="H29" i="42"/>
  <c r="G42" i="42"/>
  <c r="G43" i="42"/>
  <c r="G29" i="42"/>
  <c r="F42" i="42"/>
  <c r="F43" i="42"/>
  <c r="F29" i="42"/>
  <c r="E42" i="42"/>
  <c r="E43" i="42"/>
  <c r="E29" i="42"/>
  <c r="D42" i="42"/>
  <c r="F29" i="45"/>
  <c r="E42" i="45"/>
  <c r="E43" i="45"/>
  <c r="E29" i="45"/>
  <c r="D42" i="45"/>
  <c r="H29" i="45"/>
  <c r="G42" i="45"/>
  <c r="G43" i="45"/>
  <c r="G29" i="45"/>
  <c r="F42" i="45"/>
  <c r="F43" i="45"/>
  <c r="H41" i="45"/>
  <c r="D43" i="45"/>
  <c r="H41" i="44"/>
  <c r="H42" i="42"/>
  <c r="H43" i="42"/>
  <c r="D43" i="42"/>
  <c r="H42" i="45"/>
  <c r="H43" i="45"/>
  <c r="H42" i="44"/>
  <c r="H43" i="44"/>
  <c r="D43" i="44"/>
  <c r="D43" i="46"/>
  <c r="D12" i="30"/>
  <c r="L11" i="10"/>
  <c r="K36" i="38"/>
  <c r="J36" i="38"/>
  <c r="I36" i="38"/>
  <c r="H36" i="38"/>
  <c r="G36" i="38"/>
  <c r="F36" i="38"/>
  <c r="E36" i="38"/>
  <c r="K36" i="10"/>
  <c r="J36" i="10"/>
  <c r="I36" i="10"/>
  <c r="H36" i="10"/>
  <c r="G36" i="10"/>
  <c r="F36" i="10"/>
  <c r="E36" i="10"/>
  <c r="K36" i="14"/>
  <c r="J36" i="14"/>
  <c r="I36" i="14"/>
  <c r="H36" i="14"/>
  <c r="G36" i="14"/>
  <c r="F36" i="14"/>
  <c r="E36" i="14"/>
  <c r="H36" i="33"/>
  <c r="G36" i="33"/>
  <c r="F36" i="33"/>
  <c r="E36" i="33"/>
  <c r="K36" i="30"/>
  <c r="J36" i="30"/>
  <c r="I36" i="30"/>
  <c r="H36" i="30"/>
  <c r="G36" i="30"/>
  <c r="F36" i="30"/>
  <c r="E36" i="30"/>
  <c r="C29" i="38"/>
  <c r="C28" i="38"/>
  <c r="C27" i="38"/>
  <c r="D24" i="38"/>
  <c r="C18" i="38"/>
  <c r="D13" i="38"/>
  <c r="D12" i="38"/>
  <c r="H10" i="38"/>
  <c r="I10" i="38"/>
  <c r="J10" i="38"/>
  <c r="K10" i="38"/>
  <c r="E35" i="38"/>
  <c r="I35" i="38"/>
  <c r="F35" i="38"/>
  <c r="J35" i="38"/>
  <c r="D27" i="38"/>
  <c r="G35" i="38"/>
  <c r="K35" i="38"/>
  <c r="L34" i="38"/>
  <c r="H35" i="38"/>
  <c r="E27" i="38"/>
  <c r="D40" i="38"/>
  <c r="H27" i="38"/>
  <c r="G40" i="38"/>
  <c r="G27" i="38"/>
  <c r="F40" i="38"/>
  <c r="D28" i="38"/>
  <c r="F27" i="38"/>
  <c r="E40" i="38"/>
  <c r="G28" i="38"/>
  <c r="F41" i="38"/>
  <c r="F28" i="38"/>
  <c r="E41" i="38"/>
  <c r="E28" i="38"/>
  <c r="D41" i="38"/>
  <c r="H28" i="38"/>
  <c r="G41" i="38"/>
  <c r="D29" i="38"/>
  <c r="H40" i="38"/>
  <c r="C29" i="37"/>
  <c r="C28" i="37"/>
  <c r="C27" i="37"/>
  <c r="D24" i="37"/>
  <c r="C18" i="37"/>
  <c r="D13" i="37"/>
  <c r="D12" i="37"/>
  <c r="J36" i="37"/>
  <c r="H10" i="37"/>
  <c r="I10" i="37"/>
  <c r="J10" i="37"/>
  <c r="K10" i="37"/>
  <c r="C29" i="36"/>
  <c r="C28" i="36"/>
  <c r="C27" i="36"/>
  <c r="D24" i="36"/>
  <c r="C18" i="36"/>
  <c r="D13" i="36"/>
  <c r="D12" i="36"/>
  <c r="L11" i="36"/>
  <c r="H36" i="36"/>
  <c r="H10" i="36"/>
  <c r="I10" i="36"/>
  <c r="J10" i="36"/>
  <c r="K10" i="36"/>
  <c r="C29" i="33"/>
  <c r="C28" i="33"/>
  <c r="C27" i="33"/>
  <c r="D24" i="33"/>
  <c r="C18" i="33"/>
  <c r="D13" i="33"/>
  <c r="H10" i="33"/>
  <c r="I10" i="33"/>
  <c r="J10" i="33"/>
  <c r="K10" i="33"/>
  <c r="F36" i="37"/>
  <c r="H36" i="37"/>
  <c r="K36" i="36"/>
  <c r="G36" i="36"/>
  <c r="J36" i="36"/>
  <c r="F36" i="36"/>
  <c r="I36" i="36"/>
  <c r="E36" i="36"/>
  <c r="H41" i="38"/>
  <c r="E29" i="38"/>
  <c r="D42" i="38"/>
  <c r="D43" i="38"/>
  <c r="H29" i="38"/>
  <c r="G42" i="38"/>
  <c r="G43" i="38"/>
  <c r="G29" i="38"/>
  <c r="F42" i="38"/>
  <c r="F43" i="38"/>
  <c r="F29" i="38"/>
  <c r="E42" i="38"/>
  <c r="E43" i="38"/>
  <c r="F35" i="36"/>
  <c r="J35" i="36"/>
  <c r="L34" i="37"/>
  <c r="H35" i="37"/>
  <c r="I35" i="37"/>
  <c r="F35" i="37"/>
  <c r="J35" i="37"/>
  <c r="D27" i="36"/>
  <c r="F27" i="36"/>
  <c r="L34" i="36"/>
  <c r="E40" i="36"/>
  <c r="E27" i="36"/>
  <c r="D40" i="36"/>
  <c r="G27" i="36"/>
  <c r="F40" i="36"/>
  <c r="H27" i="36"/>
  <c r="G40" i="36"/>
  <c r="H40" i="36"/>
  <c r="G35" i="36"/>
  <c r="K35" i="36"/>
  <c r="H35" i="36"/>
  <c r="E35" i="36"/>
  <c r="I35" i="36"/>
  <c r="D28" i="36"/>
  <c r="F28" i="36"/>
  <c r="E41" i="36"/>
  <c r="G35" i="33"/>
  <c r="L34" i="33"/>
  <c r="H35" i="33"/>
  <c r="E35" i="33"/>
  <c r="F35" i="33"/>
  <c r="H42" i="38"/>
  <c r="H43" i="38"/>
  <c r="H28" i="36"/>
  <c r="C29" i="32"/>
  <c r="C28" i="32"/>
  <c r="C27" i="32"/>
  <c r="D24" i="32"/>
  <c r="C18" i="32"/>
  <c r="D13" i="32"/>
  <c r="D12" i="32"/>
  <c r="L11" i="32"/>
  <c r="H10" i="32"/>
  <c r="I10" i="32"/>
  <c r="J10" i="32"/>
  <c r="K10" i="32"/>
  <c r="I36" i="32"/>
  <c r="E36" i="32"/>
  <c r="F36" i="32"/>
  <c r="H36" i="32"/>
  <c r="K36" i="32"/>
  <c r="G36" i="32"/>
  <c r="J36" i="32"/>
  <c r="K35" i="32"/>
  <c r="G35" i="32"/>
  <c r="D27" i="32"/>
  <c r="L34" i="32"/>
  <c r="H35" i="32"/>
  <c r="E35" i="32"/>
  <c r="I35" i="32"/>
  <c r="F35" i="32"/>
  <c r="J35" i="32"/>
  <c r="G27" i="32"/>
  <c r="F40" i="32"/>
  <c r="D28" i="32"/>
  <c r="F27" i="32"/>
  <c r="E40" i="32"/>
  <c r="E27" i="32"/>
  <c r="D40" i="32"/>
  <c r="H27" i="32"/>
  <c r="G40" i="32"/>
  <c r="H40" i="32"/>
  <c r="E28" i="32"/>
  <c r="D41" i="32"/>
  <c r="H28" i="32"/>
  <c r="G41" i="32"/>
  <c r="G28" i="32"/>
  <c r="F41" i="32"/>
  <c r="F28" i="32"/>
  <c r="E41" i="32"/>
  <c r="D29" i="32"/>
  <c r="H41" i="32"/>
  <c r="G29" i="32"/>
  <c r="F42" i="32"/>
  <c r="F43" i="32"/>
  <c r="F29" i="32"/>
  <c r="E42" i="32"/>
  <c r="E43" i="32"/>
  <c r="H29" i="32"/>
  <c r="G42" i="32"/>
  <c r="G43" i="32"/>
  <c r="E29" i="32"/>
  <c r="D42" i="32"/>
  <c r="D43" i="32"/>
  <c r="H42" i="32"/>
  <c r="H43" i="32"/>
  <c r="C29" i="31"/>
  <c r="C28" i="31"/>
  <c r="C27" i="31"/>
  <c r="D24" i="31"/>
  <c r="C18" i="31"/>
  <c r="D13" i="31"/>
  <c r="D12" i="31"/>
  <c r="L11" i="31"/>
  <c r="H10" i="31"/>
  <c r="I10" i="31"/>
  <c r="J10" i="31"/>
  <c r="K10" i="31"/>
  <c r="K36" i="31"/>
  <c r="G36" i="31"/>
  <c r="E36" i="31"/>
  <c r="H36" i="31"/>
  <c r="J36" i="31"/>
  <c r="F36" i="31"/>
  <c r="I36" i="31"/>
  <c r="H35" i="31"/>
  <c r="L34" i="31"/>
  <c r="J35" i="31"/>
  <c r="F35" i="31"/>
  <c r="K35" i="31"/>
  <c r="G35" i="31"/>
  <c r="E35" i="31"/>
  <c r="I35" i="31"/>
  <c r="D27" i="31"/>
  <c r="L4" i="1"/>
  <c r="L32" i="1"/>
  <c r="D5" i="1"/>
  <c r="D6" i="1"/>
  <c r="D20" i="1"/>
  <c r="F20" i="1"/>
  <c r="N32" i="1"/>
  <c r="E33" i="1"/>
  <c r="F33" i="1"/>
  <c r="G33" i="1"/>
  <c r="H33" i="1"/>
  <c r="I33" i="1"/>
  <c r="J33" i="1"/>
  <c r="K33" i="1"/>
  <c r="D21" i="1"/>
  <c r="F21" i="1"/>
  <c r="N33" i="1"/>
  <c r="E34" i="1"/>
  <c r="F34" i="1"/>
  <c r="G34" i="1"/>
  <c r="H34" i="1"/>
  <c r="I34" i="1"/>
  <c r="J34" i="1"/>
  <c r="K34" i="1"/>
  <c r="D22" i="1"/>
  <c r="F22" i="1"/>
  <c r="N34" i="1"/>
  <c r="N35" i="1"/>
  <c r="L38" i="1"/>
  <c r="N38" i="1"/>
  <c r="E39" i="1"/>
  <c r="F39" i="1"/>
  <c r="G39" i="1"/>
  <c r="H39" i="1"/>
  <c r="I39" i="1"/>
  <c r="J39" i="1"/>
  <c r="K39" i="1"/>
  <c r="N39" i="1"/>
  <c r="E40" i="1"/>
  <c r="F40" i="1"/>
  <c r="G40" i="1"/>
  <c r="H40" i="1"/>
  <c r="I40" i="1"/>
  <c r="J40" i="1"/>
  <c r="K40" i="1"/>
  <c r="N40" i="1"/>
  <c r="N41" i="1"/>
  <c r="L44" i="1"/>
  <c r="N44" i="1"/>
  <c r="E45" i="1"/>
  <c r="F45" i="1"/>
  <c r="G45" i="1"/>
  <c r="H45" i="1"/>
  <c r="I45" i="1"/>
  <c r="J45" i="1"/>
  <c r="K45" i="1"/>
  <c r="N45" i="1"/>
  <c r="E46" i="1"/>
  <c r="F46" i="1"/>
  <c r="G46" i="1"/>
  <c r="H46" i="1"/>
  <c r="I46" i="1"/>
  <c r="J46" i="1"/>
  <c r="K46" i="1"/>
  <c r="N46" i="1"/>
  <c r="N47" i="1"/>
  <c r="L50" i="1"/>
  <c r="N50" i="1"/>
  <c r="E51" i="1"/>
  <c r="F51" i="1"/>
  <c r="G51" i="1"/>
  <c r="H51" i="1"/>
  <c r="I51" i="1"/>
  <c r="J51" i="1"/>
  <c r="K51" i="1"/>
  <c r="N51" i="1"/>
  <c r="E52" i="1"/>
  <c r="F52" i="1"/>
  <c r="G52" i="1"/>
  <c r="H52" i="1"/>
  <c r="I52" i="1"/>
  <c r="J52" i="1"/>
  <c r="K52" i="1"/>
  <c r="N52" i="1"/>
  <c r="N53" i="1"/>
  <c r="L56" i="1"/>
  <c r="N56" i="1"/>
  <c r="E57" i="1"/>
  <c r="F57" i="1"/>
  <c r="G57" i="1"/>
  <c r="H57" i="1"/>
  <c r="I57" i="1"/>
  <c r="J57" i="1"/>
  <c r="K57" i="1"/>
  <c r="N57" i="1"/>
  <c r="E58" i="1"/>
  <c r="F58" i="1"/>
  <c r="G58" i="1"/>
  <c r="H58" i="1"/>
  <c r="I58" i="1"/>
  <c r="J58" i="1"/>
  <c r="K58" i="1"/>
  <c r="N58" i="1"/>
  <c r="N59" i="1"/>
  <c r="L62" i="1"/>
  <c r="N62" i="1"/>
  <c r="E63" i="1"/>
  <c r="F63" i="1"/>
  <c r="G63" i="1"/>
  <c r="H63" i="1"/>
  <c r="I63" i="1"/>
  <c r="J63" i="1"/>
  <c r="K63" i="1"/>
  <c r="N63" i="1"/>
  <c r="E64" i="1"/>
  <c r="F64" i="1"/>
  <c r="G64" i="1"/>
  <c r="H64" i="1"/>
  <c r="I64" i="1"/>
  <c r="J64" i="1"/>
  <c r="K64" i="1"/>
  <c r="N64" i="1"/>
  <c r="N65" i="1"/>
  <c r="E28" i="1"/>
  <c r="F28" i="1"/>
  <c r="G28" i="1"/>
  <c r="H28" i="1"/>
  <c r="I28" i="1"/>
  <c r="J28" i="1"/>
  <c r="K28" i="1"/>
  <c r="N28" i="1"/>
  <c r="E27" i="1"/>
  <c r="F27" i="1"/>
  <c r="G27" i="1"/>
  <c r="H27" i="1"/>
  <c r="I27" i="1"/>
  <c r="J27" i="1"/>
  <c r="K27" i="1"/>
  <c r="N27" i="1"/>
  <c r="L26" i="1"/>
  <c r="N26" i="1"/>
  <c r="G27" i="31"/>
  <c r="F40" i="31"/>
  <c r="E27" i="31"/>
  <c r="D40" i="31"/>
  <c r="D28" i="31"/>
  <c r="F27" i="31"/>
  <c r="E40" i="31"/>
  <c r="H27" i="31"/>
  <c r="G40" i="31"/>
  <c r="E28" i="31"/>
  <c r="D41" i="31"/>
  <c r="G28" i="31"/>
  <c r="F41" i="31"/>
  <c r="F28" i="31"/>
  <c r="E41" i="31"/>
  <c r="H28" i="31"/>
  <c r="G41" i="31"/>
  <c r="D29" i="31"/>
  <c r="H40" i="31"/>
  <c r="H41" i="31"/>
  <c r="G29" i="31"/>
  <c r="F42" i="31"/>
  <c r="F43" i="31"/>
  <c r="E29" i="31"/>
  <c r="D42" i="31"/>
  <c r="H29" i="31"/>
  <c r="G42" i="31"/>
  <c r="G43" i="31"/>
  <c r="F29" i="31"/>
  <c r="E42" i="31"/>
  <c r="E43" i="31"/>
  <c r="H42" i="31"/>
  <c r="H43" i="31"/>
  <c r="D43" i="31"/>
  <c r="L34" i="10"/>
  <c r="L34" i="14"/>
  <c r="L34" i="30"/>
  <c r="K35" i="10"/>
  <c r="J35" i="10"/>
  <c r="I35" i="10"/>
  <c r="H35" i="10"/>
  <c r="G35" i="10"/>
  <c r="F35" i="10"/>
  <c r="E35" i="10"/>
  <c r="K35" i="14"/>
  <c r="J35" i="14"/>
  <c r="I35" i="14"/>
  <c r="H35" i="14"/>
  <c r="G35" i="14"/>
  <c r="F35" i="14"/>
  <c r="E35" i="14"/>
  <c r="K35" i="30"/>
  <c r="J35" i="30"/>
  <c r="I35" i="30"/>
  <c r="H35" i="30"/>
  <c r="G35" i="30"/>
  <c r="F35" i="30"/>
  <c r="E35" i="30"/>
  <c r="C29" i="30"/>
  <c r="C28" i="30"/>
  <c r="C27" i="30"/>
  <c r="D24" i="30"/>
  <c r="C18" i="30"/>
  <c r="H10" i="30"/>
  <c r="I10" i="30"/>
  <c r="J10" i="30"/>
  <c r="K10" i="30"/>
  <c r="C29" i="28"/>
  <c r="C28" i="28"/>
  <c r="C27" i="28"/>
  <c r="D24" i="28"/>
  <c r="C18" i="28"/>
  <c r="D13" i="28"/>
  <c r="D12" i="28"/>
  <c r="L11" i="28"/>
  <c r="H10" i="28"/>
  <c r="I10" i="28"/>
  <c r="J10" i="28"/>
  <c r="K10" i="28"/>
  <c r="J36" i="28"/>
  <c r="F36" i="28"/>
  <c r="I36" i="28"/>
  <c r="E36" i="28"/>
  <c r="H36" i="28"/>
  <c r="K36" i="28"/>
  <c r="G36" i="28"/>
  <c r="L34" i="28"/>
  <c r="H35" i="28"/>
  <c r="G35" i="28"/>
  <c r="E35" i="28"/>
  <c r="K35" i="28"/>
  <c r="J35" i="28"/>
  <c r="F35" i="28"/>
  <c r="I35" i="28"/>
  <c r="D12" i="26"/>
  <c r="C29" i="26"/>
  <c r="C28" i="26"/>
  <c r="C27" i="26"/>
  <c r="D24" i="26"/>
  <c r="C18" i="26"/>
  <c r="D13" i="26"/>
  <c r="L11" i="26"/>
  <c r="H35" i="26"/>
  <c r="H10" i="26"/>
  <c r="I10" i="26"/>
  <c r="J10" i="26"/>
  <c r="K10" i="26"/>
  <c r="I35" i="26"/>
  <c r="K35" i="26"/>
  <c r="J35" i="26"/>
  <c r="D27" i="26"/>
  <c r="D28" i="26"/>
  <c r="F28" i="26"/>
  <c r="E35" i="26"/>
  <c r="F35" i="26"/>
  <c r="G35" i="26"/>
  <c r="E41" i="26"/>
  <c r="D29" i="26"/>
  <c r="E29" i="26"/>
  <c r="E36" i="26"/>
  <c r="F36" i="26"/>
  <c r="G36" i="26"/>
  <c r="H36" i="26"/>
  <c r="I36" i="26"/>
  <c r="J36" i="26"/>
  <c r="K36" i="26"/>
  <c r="D42" i="26"/>
  <c r="L34" i="26"/>
  <c r="E27" i="26"/>
  <c r="D40" i="26"/>
  <c r="G27" i="26"/>
  <c r="F40" i="26"/>
  <c r="F27" i="26"/>
  <c r="E40" i="26"/>
  <c r="H27" i="26"/>
  <c r="F29" i="26"/>
  <c r="E42" i="26"/>
  <c r="H29" i="26"/>
  <c r="G42" i="26"/>
  <c r="H28" i="26"/>
  <c r="E28" i="26"/>
  <c r="D41" i="26"/>
  <c r="C29" i="21"/>
  <c r="C28" i="21"/>
  <c r="C27" i="21"/>
  <c r="D24" i="21"/>
  <c r="C18" i="21"/>
  <c r="D13" i="21"/>
  <c r="D12" i="21"/>
  <c r="L11" i="21"/>
  <c r="H10" i="21"/>
  <c r="I10" i="21"/>
  <c r="J10" i="21"/>
  <c r="K10" i="21"/>
  <c r="H36" i="21"/>
  <c r="I36" i="21"/>
  <c r="E36" i="21"/>
  <c r="K36" i="21"/>
  <c r="G36" i="21"/>
  <c r="J36" i="21"/>
  <c r="F36" i="21"/>
  <c r="L34" i="21"/>
  <c r="I35" i="21"/>
  <c r="E35" i="21"/>
  <c r="J35" i="21"/>
  <c r="H35" i="21"/>
  <c r="K35" i="21"/>
  <c r="G35" i="21"/>
  <c r="F35" i="21"/>
  <c r="D27" i="21"/>
  <c r="E27" i="21"/>
  <c r="D40" i="21"/>
  <c r="F27" i="21"/>
  <c r="E40" i="21"/>
  <c r="D28" i="21"/>
  <c r="D29" i="21"/>
  <c r="G29" i="21"/>
  <c r="F42" i="21"/>
  <c r="H27" i="21"/>
  <c r="G40" i="21"/>
  <c r="G27" i="21"/>
  <c r="F40" i="21"/>
  <c r="H40" i="21"/>
  <c r="H29" i="21"/>
  <c r="G42" i="21"/>
  <c r="G28" i="21"/>
  <c r="F41" i="21"/>
  <c r="F28" i="21"/>
  <c r="E41" i="21"/>
  <c r="H28" i="21"/>
  <c r="G41" i="21"/>
  <c r="E29" i="21"/>
  <c r="D42" i="21"/>
  <c r="F29" i="21"/>
  <c r="E42" i="21"/>
  <c r="E43" i="21"/>
  <c r="E28" i="21"/>
  <c r="D41" i="21"/>
  <c r="H41" i="21"/>
  <c r="F43" i="21"/>
  <c r="G43" i="21"/>
  <c r="D43" i="21"/>
  <c r="H42" i="21"/>
  <c r="H43" i="21"/>
  <c r="C29" i="15"/>
  <c r="C28" i="15"/>
  <c r="C27" i="15"/>
  <c r="D24" i="15"/>
  <c r="C18" i="15"/>
  <c r="D13" i="15"/>
  <c r="D12" i="15"/>
  <c r="L11" i="15"/>
  <c r="H10" i="15"/>
  <c r="I10" i="15"/>
  <c r="J10" i="15"/>
  <c r="K10" i="15"/>
  <c r="J36" i="15"/>
  <c r="F36" i="15"/>
  <c r="H36" i="15"/>
  <c r="K36" i="15"/>
  <c r="I36" i="15"/>
  <c r="E36" i="15"/>
  <c r="G36" i="15"/>
  <c r="L34" i="15"/>
  <c r="I35" i="15"/>
  <c r="E35" i="15"/>
  <c r="K35" i="15"/>
  <c r="G35" i="15"/>
  <c r="J35" i="15"/>
  <c r="H35" i="15"/>
  <c r="F35" i="15"/>
  <c r="D27" i="15"/>
  <c r="E27" i="15"/>
  <c r="D40" i="15"/>
  <c r="G27" i="15"/>
  <c r="F40" i="15"/>
  <c r="D28" i="15"/>
  <c r="H27" i="15"/>
  <c r="G40" i="15"/>
  <c r="F27" i="15"/>
  <c r="E40" i="15"/>
  <c r="H40" i="15"/>
  <c r="G28" i="15"/>
  <c r="F41" i="15"/>
  <c r="E28" i="15"/>
  <c r="D41" i="15"/>
  <c r="F28" i="15"/>
  <c r="E41" i="15"/>
  <c r="H28" i="15"/>
  <c r="G41" i="15"/>
  <c r="D29" i="15"/>
  <c r="H41" i="15"/>
  <c r="E29" i="15"/>
  <c r="D42" i="15"/>
  <c r="F29" i="15"/>
  <c r="E42" i="15"/>
  <c r="E43" i="15"/>
  <c r="H29" i="15"/>
  <c r="G42" i="15"/>
  <c r="G43" i="15"/>
  <c r="G29" i="15"/>
  <c r="F42" i="15"/>
  <c r="F43" i="15"/>
  <c r="H42" i="15"/>
  <c r="H43" i="15"/>
  <c r="D43" i="15"/>
  <c r="C29" i="14"/>
  <c r="C28" i="14"/>
  <c r="C27" i="14"/>
  <c r="D24" i="14"/>
  <c r="C18" i="14"/>
  <c r="D13" i="14"/>
  <c r="D12" i="14"/>
  <c r="H10" i="14"/>
  <c r="I10" i="14"/>
  <c r="J10" i="14"/>
  <c r="K10" i="14"/>
  <c r="D27" i="14"/>
  <c r="D28" i="14"/>
  <c r="F27" i="14"/>
  <c r="E40" i="14"/>
  <c r="E27" i="14"/>
  <c r="D40" i="14"/>
  <c r="H27" i="14"/>
  <c r="G40" i="14"/>
  <c r="G27" i="14"/>
  <c r="F40" i="14"/>
  <c r="H40" i="14"/>
  <c r="H28" i="14"/>
  <c r="G41" i="14"/>
  <c r="G28" i="14"/>
  <c r="F41" i="14"/>
  <c r="F28" i="14"/>
  <c r="E41" i="14"/>
  <c r="E28" i="14"/>
  <c r="D41" i="14"/>
  <c r="D29" i="14"/>
  <c r="H41" i="14"/>
  <c r="F29" i="14"/>
  <c r="E42" i="14"/>
  <c r="E43" i="14"/>
  <c r="E29" i="14"/>
  <c r="D42" i="14"/>
  <c r="H29" i="14"/>
  <c r="G42" i="14"/>
  <c r="G43" i="14"/>
  <c r="G29" i="14"/>
  <c r="F42" i="14"/>
  <c r="F43" i="14"/>
  <c r="D43" i="14"/>
  <c r="H42" i="14"/>
  <c r="H43" i="14"/>
  <c r="C29" i="10"/>
  <c r="C28" i="10"/>
  <c r="C27" i="10"/>
  <c r="D24" i="10"/>
  <c r="C18" i="10"/>
  <c r="D13" i="10"/>
  <c r="D12" i="10"/>
  <c r="H10" i="10"/>
  <c r="I10" i="10"/>
  <c r="J10" i="10"/>
  <c r="K10" i="10"/>
  <c r="C29" i="8"/>
  <c r="C28" i="8"/>
  <c r="C27" i="8"/>
  <c r="D24" i="8"/>
  <c r="C18" i="8"/>
  <c r="D13" i="8"/>
  <c r="D12" i="8"/>
  <c r="L11" i="8"/>
  <c r="H10" i="8"/>
  <c r="I10" i="8"/>
  <c r="J10" i="8"/>
  <c r="K10" i="8"/>
  <c r="C22" i="1"/>
  <c r="C21" i="1"/>
  <c r="C20" i="1"/>
  <c r="C11" i="1"/>
  <c r="H36" i="8"/>
  <c r="K36" i="8"/>
  <c r="G36" i="8"/>
  <c r="E36" i="8"/>
  <c r="J36" i="8"/>
  <c r="F36" i="8"/>
  <c r="I36" i="8"/>
  <c r="L34" i="8"/>
  <c r="J35" i="8"/>
  <c r="F35" i="8"/>
  <c r="H35" i="8"/>
  <c r="G35" i="8"/>
  <c r="I35" i="8"/>
  <c r="E35" i="8"/>
  <c r="K35" i="8"/>
  <c r="D27" i="10"/>
  <c r="D27" i="8"/>
  <c r="D17" i="1"/>
  <c r="H20" i="1"/>
  <c r="G27" i="10"/>
  <c r="F40" i="10"/>
  <c r="H27" i="10"/>
  <c r="G40" i="10"/>
  <c r="D28" i="10"/>
  <c r="F27" i="10"/>
  <c r="E40" i="10"/>
  <c r="E27" i="10"/>
  <c r="D40" i="10"/>
  <c r="D28" i="8"/>
  <c r="F27" i="8"/>
  <c r="E40" i="8"/>
  <c r="G27" i="8"/>
  <c r="F40" i="8"/>
  <c r="E27" i="8"/>
  <c r="D40" i="8"/>
  <c r="H27" i="8"/>
  <c r="G40" i="8"/>
  <c r="H40" i="10"/>
  <c r="H21" i="1"/>
  <c r="H40" i="8"/>
  <c r="E28" i="10"/>
  <c r="D41" i="10"/>
  <c r="F28" i="10"/>
  <c r="E41" i="10"/>
  <c r="H28" i="10"/>
  <c r="G41" i="10"/>
  <c r="G28" i="10"/>
  <c r="F41" i="10"/>
  <c r="D29" i="10"/>
  <c r="H28" i="8"/>
  <c r="G41" i="8"/>
  <c r="E28" i="8"/>
  <c r="D41" i="8"/>
  <c r="G28" i="8"/>
  <c r="F41" i="8"/>
  <c r="F28" i="8"/>
  <c r="E41" i="8"/>
  <c r="D29" i="8"/>
  <c r="H3" i="1"/>
  <c r="I3" i="1"/>
  <c r="J3" i="1"/>
  <c r="K3" i="1"/>
  <c r="H41" i="8"/>
  <c r="H41" i="10"/>
  <c r="G29" i="10"/>
  <c r="F42" i="10"/>
  <c r="F43" i="10"/>
  <c r="H29" i="10"/>
  <c r="G42" i="10"/>
  <c r="G43" i="10"/>
  <c r="F29" i="10"/>
  <c r="E42" i="10"/>
  <c r="E43" i="10"/>
  <c r="E29" i="10"/>
  <c r="D42" i="10"/>
  <c r="F29" i="8"/>
  <c r="E42" i="8"/>
  <c r="E43" i="8"/>
  <c r="G29" i="8"/>
  <c r="F42" i="8"/>
  <c r="F43" i="8"/>
  <c r="E29" i="8"/>
  <c r="D42" i="8"/>
  <c r="H29" i="8"/>
  <c r="G42" i="8"/>
  <c r="G43" i="8"/>
  <c r="H22" i="1"/>
  <c r="H42" i="10"/>
  <c r="H43" i="10"/>
  <c r="D43" i="10"/>
  <c r="H42" i="8"/>
  <c r="H43" i="8"/>
  <c r="D43" i="8"/>
  <c r="G20" i="1"/>
  <c r="E20" i="1"/>
  <c r="E22" i="1"/>
  <c r="G22" i="1"/>
  <c r="N29" i="1"/>
  <c r="E21" i="1"/>
  <c r="G21" i="1"/>
  <c r="G41" i="26"/>
  <c r="E43" i="26"/>
  <c r="G28" i="26"/>
  <c r="F41" i="26"/>
  <c r="H41" i="26"/>
  <c r="G29" i="26"/>
  <c r="F42" i="26"/>
  <c r="F43" i="26"/>
  <c r="D43" i="26"/>
  <c r="H42" i="26"/>
  <c r="G40" i="26"/>
  <c r="G43" i="26"/>
  <c r="D12" i="33"/>
  <c r="L12" i="30"/>
  <c r="E27" i="40"/>
  <c r="D40" i="40"/>
  <c r="D28" i="40"/>
  <c r="G27" i="40"/>
  <c r="F40" i="40"/>
  <c r="F27" i="40"/>
  <c r="E40" i="40"/>
  <c r="H27" i="40"/>
  <c r="G40" i="40"/>
  <c r="D29" i="40"/>
  <c r="D27" i="28"/>
  <c r="F27" i="28"/>
  <c r="E40" i="28"/>
  <c r="E27" i="28"/>
  <c r="D40" i="28"/>
  <c r="G27" i="28"/>
  <c r="F40" i="28"/>
  <c r="D28" i="28"/>
  <c r="H27" i="28"/>
  <c r="G40" i="28"/>
  <c r="L13" i="30"/>
  <c r="J11" i="33"/>
  <c r="J36" i="33"/>
  <c r="D27" i="33"/>
  <c r="D28" i="33"/>
  <c r="K11" i="33"/>
  <c r="I11" i="33"/>
  <c r="I35" i="33"/>
  <c r="D13" i="30"/>
  <c r="D27" i="30"/>
  <c r="G41" i="36"/>
  <c r="G28" i="36"/>
  <c r="D29" i="36"/>
  <c r="E28" i="36"/>
  <c r="D41" i="36"/>
  <c r="H29" i="36"/>
  <c r="G42" i="36"/>
  <c r="G43" i="36"/>
  <c r="F41" i="36"/>
  <c r="D27" i="37"/>
  <c r="G35" i="37"/>
  <c r="I36" i="37"/>
  <c r="E35" i="37"/>
  <c r="K36" i="37"/>
  <c r="G36" i="37"/>
  <c r="K35" i="37"/>
  <c r="E36" i="37"/>
  <c r="I36" i="33"/>
  <c r="H40" i="26"/>
  <c r="H43" i="26"/>
  <c r="H27" i="33"/>
  <c r="G40" i="33"/>
  <c r="J35" i="33"/>
  <c r="G29" i="40"/>
  <c r="F42" i="40"/>
  <c r="E29" i="40"/>
  <c r="D42" i="40"/>
  <c r="H29" i="40"/>
  <c r="G42" i="40"/>
  <c r="H28" i="40"/>
  <c r="G41" i="40"/>
  <c r="G43" i="40"/>
  <c r="F29" i="40"/>
  <c r="E42" i="40"/>
  <c r="F28" i="40"/>
  <c r="E41" i="40"/>
  <c r="E43" i="40"/>
  <c r="E28" i="40"/>
  <c r="D41" i="40"/>
  <c r="G28" i="40"/>
  <c r="F41" i="40"/>
  <c r="F43" i="40"/>
  <c r="H40" i="40"/>
  <c r="E28" i="28"/>
  <c r="D41" i="28"/>
  <c r="H28" i="28"/>
  <c r="G41" i="28"/>
  <c r="F28" i="28"/>
  <c r="E41" i="28"/>
  <c r="G28" i="28"/>
  <c r="F41" i="28"/>
  <c r="D29" i="28"/>
  <c r="H40" i="28"/>
  <c r="K35" i="33"/>
  <c r="K36" i="33"/>
  <c r="G27" i="33"/>
  <c r="F40" i="33"/>
  <c r="E27" i="33"/>
  <c r="D40" i="33"/>
  <c r="F27" i="33"/>
  <c r="E40" i="33"/>
  <c r="D28" i="30"/>
  <c r="F27" i="30"/>
  <c r="E40" i="30"/>
  <c r="H27" i="30"/>
  <c r="G40" i="30"/>
  <c r="G27" i="30"/>
  <c r="F40" i="30"/>
  <c r="E27" i="30"/>
  <c r="D40" i="30"/>
  <c r="F29" i="36"/>
  <c r="E42" i="36"/>
  <c r="E43" i="36"/>
  <c r="E29" i="36"/>
  <c r="D42" i="36"/>
  <c r="G29" i="36"/>
  <c r="F42" i="36"/>
  <c r="F43" i="36"/>
  <c r="H41" i="36"/>
  <c r="G27" i="37"/>
  <c r="F40" i="37"/>
  <c r="E27" i="37"/>
  <c r="D40" i="37"/>
  <c r="D28" i="37"/>
  <c r="F27" i="37"/>
  <c r="E40" i="37"/>
  <c r="H27" i="37"/>
  <c r="G40" i="37"/>
  <c r="E28" i="33"/>
  <c r="H28" i="33"/>
  <c r="G41" i="33"/>
  <c r="G28" i="33"/>
  <c r="F41" i="33"/>
  <c r="F28" i="33"/>
  <c r="E41" i="33"/>
  <c r="D29" i="33"/>
  <c r="D41" i="33"/>
  <c r="H40" i="33"/>
  <c r="H42" i="40"/>
  <c r="H41" i="40"/>
  <c r="H43" i="40"/>
  <c r="D43" i="40"/>
  <c r="F29" i="28"/>
  <c r="E42" i="28"/>
  <c r="E43" i="28"/>
  <c r="G29" i="28"/>
  <c r="F42" i="28"/>
  <c r="F43" i="28"/>
  <c r="H29" i="28"/>
  <c r="G42" i="28"/>
  <c r="G43" i="28"/>
  <c r="E29" i="28"/>
  <c r="D42" i="28"/>
  <c r="H41" i="28"/>
  <c r="H40" i="30"/>
  <c r="F28" i="30"/>
  <c r="E41" i="30"/>
  <c r="G28" i="30"/>
  <c r="F41" i="30"/>
  <c r="E28" i="30"/>
  <c r="D41" i="30"/>
  <c r="H28" i="30"/>
  <c r="G41" i="30"/>
  <c r="D29" i="30"/>
  <c r="H42" i="36"/>
  <c r="H43" i="36"/>
  <c r="D43" i="36"/>
  <c r="H40" i="37"/>
  <c r="H28" i="37"/>
  <c r="G41" i="37"/>
  <c r="D29" i="37"/>
  <c r="G28" i="37"/>
  <c r="F41" i="37"/>
  <c r="E28" i="37"/>
  <c r="D41" i="37"/>
  <c r="F28" i="37"/>
  <c r="E41" i="37"/>
  <c r="G29" i="33"/>
  <c r="F42" i="33"/>
  <c r="F43" i="33"/>
  <c r="F29" i="33"/>
  <c r="E42" i="33"/>
  <c r="E43" i="33"/>
  <c r="H29" i="33"/>
  <c r="G42" i="33"/>
  <c r="G43" i="33"/>
  <c r="E29" i="33"/>
  <c r="D42" i="33"/>
  <c r="D43" i="33"/>
  <c r="H41" i="33"/>
  <c r="H41" i="30"/>
  <c r="H42" i="28"/>
  <c r="H43" i="28"/>
  <c r="D43" i="28"/>
  <c r="G29" i="30"/>
  <c r="F42" i="30"/>
  <c r="F43" i="30"/>
  <c r="F29" i="30"/>
  <c r="E42" i="30"/>
  <c r="E43" i="30"/>
  <c r="E29" i="30"/>
  <c r="D42" i="30"/>
  <c r="H29" i="30"/>
  <c r="G42" i="30"/>
  <c r="G43" i="30"/>
  <c r="H41" i="37"/>
  <c r="H29" i="37"/>
  <c r="G42" i="37"/>
  <c r="G43" i="37"/>
  <c r="F29" i="37"/>
  <c r="E42" i="37"/>
  <c r="E43" i="37"/>
  <c r="E29" i="37"/>
  <c r="D42" i="37"/>
  <c r="G29" i="37"/>
  <c r="F42" i="37"/>
  <c r="F43" i="37"/>
  <c r="H42" i="33"/>
  <c r="H43" i="33"/>
  <c r="H42" i="30"/>
  <c r="H43" i="30"/>
  <c r="D43" i="30"/>
  <c r="D43" i="37"/>
  <c r="H42" i="37"/>
  <c r="H43" i="37"/>
</calcChain>
</file>

<file path=xl/sharedStrings.xml><?xml version="1.0" encoding="utf-8"?>
<sst xmlns="http://schemas.openxmlformats.org/spreadsheetml/2006/main" count="1702" uniqueCount="262">
  <si>
    <t>Price Control Deliverables (PCD) template and sample delivery impacts</t>
  </si>
  <si>
    <t xml:space="preserve">Inputs </t>
  </si>
  <si>
    <t>Units</t>
  </si>
  <si>
    <t>AMP8</t>
  </si>
  <si>
    <t>Ultimate delivery</t>
  </si>
  <si>
    <t>Total</t>
  </si>
  <si>
    <t>Notes</t>
  </si>
  <si>
    <t>Cumulative volume for PCD</t>
  </si>
  <si>
    <t>unit</t>
  </si>
  <si>
    <t>Input as cumulative value, including 2024 and 2025 if Transition Investment is proposed. Ultimate value reflects the final value against which the main overall PCD will be tested.</t>
  </si>
  <si>
    <t>AMP8 Capex (22/23 pb)</t>
  </si>
  <si>
    <t>£</t>
  </si>
  <si>
    <t>This should reflect the annual net Capex sought to be recovered from customers (i.e. net of implicit allowances) - for use compensating for ultimate delivery</t>
  </si>
  <si>
    <t>AMP8 Opex (22/23 pb)</t>
  </si>
  <si>
    <t>This should reflect the annual net Opex sought to be recovered from customers (i.e. net of implicit allowances) - for use compensating for late delivery</t>
  </si>
  <si>
    <t>WACC</t>
  </si>
  <si>
    <t>%</t>
  </si>
  <si>
    <t>AMP8 WACC - for use in calculating the time value adjustment to year 1 of AMP9</t>
  </si>
  <si>
    <t>Value lost due to late delivery (% of totex)</t>
  </si>
  <si>
    <t>Value to be reflected as a % of totex benefit</t>
  </si>
  <si>
    <t>Cost sharing rate (customer share)</t>
  </si>
  <si>
    <t>Rate at which avoided costs are shared with customers (assumed to be 50 %)</t>
  </si>
  <si>
    <t>Bioresources adjustment</t>
  </si>
  <si>
    <t>Adjustment to rates applies to Bioresources, to reflect lack of certainty in future Bioresources price control, and lack of RCV guarantee</t>
  </si>
  <si>
    <t>ODI impact per unit of PCD volume</t>
  </si>
  <si>
    <t>Expectation value of change in all ODI reward/penalties resulting from avoiding one unit of PCD volume. This should be the £ value of ODI per single PCD unit.</t>
  </si>
  <si>
    <t>PC allocation</t>
  </si>
  <si>
    <t>Water resources</t>
  </si>
  <si>
    <t>% allocation of PCD to water resources - based on totex allocation</t>
  </si>
  <si>
    <t>Water network+</t>
  </si>
  <si>
    <t>% allocation of PCD to water network plus - based on totex allocation</t>
  </si>
  <si>
    <t>Wastewater Network+</t>
  </si>
  <si>
    <t>% allocation of PCD to wastewater network plus - based on totex allocation</t>
  </si>
  <si>
    <t>Bioresources</t>
  </si>
  <si>
    <t>% allocation of PCD to bioresources - based on totex allocation</t>
  </si>
  <si>
    <t>PCD incentive rates</t>
  </si>
  <si>
    <t>BASE RATE</t>
  </si>
  <si>
    <t>WR</t>
  </si>
  <si>
    <t>WN+</t>
  </si>
  <si>
    <t>WwN+</t>
  </si>
  <si>
    <t>BR</t>
  </si>
  <si>
    <t>Overall delivery</t>
  </si>
  <si>
    <t>PCD rate for ultimate non-delivery of capex by end of AMP8, post cost sharing, post ODI impact</t>
  </si>
  <si>
    <t>Time value rate</t>
  </si>
  <si>
    <t>Additional time value adjustment if ultimate non-delivery reflects multiple years of non-delivery</t>
  </si>
  <si>
    <t xml:space="preserve">Late delivery </t>
  </si>
  <si>
    <t>Adjustment for additional delays in delivery, over and above impact of ultimate non-delivery - reflects annual value last (as % of totex), avoided opex and time value adjustment for late delivery.</t>
  </si>
  <si>
    <t>Examples - impact of different delivery  profiles</t>
  </si>
  <si>
    <t>Example 1</t>
  </si>
  <si>
    <t>Non-delivery of one unit by end of AMP8, with amount non-delivered from year 3</t>
  </si>
  <si>
    <t>Reflects ultimate non-delivery of one unit</t>
  </si>
  <si>
    <t>Reflects time value of 3 years due to non-delivery from year 3</t>
  </si>
  <si>
    <t>No additional late delivery over and above ultimate non-delivery, so no further adjustment</t>
  </si>
  <si>
    <t>Example 2</t>
  </si>
  <si>
    <t>Ultimate delivery of PCD target by end of AMP8, but with one unit of late delivered from years 1 to 4</t>
  </si>
  <si>
    <t>Reflects ultimate delivery of PCD target, so no penalty</t>
  </si>
  <si>
    <t>Late delivery of one unit in years 1 to 4, results in late delivery penalty in each year</t>
  </si>
  <si>
    <t>Example 3</t>
  </si>
  <si>
    <t>Combination of ultimate non-delivery of one unit, and additional late delivery mid period</t>
  </si>
  <si>
    <t>Reflects time value of 4 years due to non-delivery from year 2</t>
  </si>
  <si>
    <t>Additional late delivery in years 3 and 4, over and above the value ultimately non-delivered, results in late delivery penalties year 3 and 4</t>
  </si>
  <si>
    <t>Example 5</t>
  </si>
  <si>
    <t xml:space="preserve">Ultimate delivery expected later than AMP8 (e.g. 2031), so should only include late delivery penalties </t>
  </si>
  <si>
    <t>Late delivery of one unit in years 1 to 5, results in late delivery penalty in each year</t>
  </si>
  <si>
    <t>Example 6</t>
  </si>
  <si>
    <t>Early over-delivery followed by late delivery</t>
  </si>
  <si>
    <t>No benefit from early delivery in year 1, but penalty for late delivery in year 4</t>
  </si>
  <si>
    <t>Example 7</t>
  </si>
  <si>
    <t>Over delivery against PCD targets, to demonstrate that PCD does not reward over-delivery</t>
  </si>
  <si>
    <t>Reflects ultimate delivery of more than the PCD target, so no penalty</t>
  </si>
  <si>
    <t>Example 8</t>
  </si>
  <si>
    <t>Non delivery of all deliverables</t>
  </si>
  <si>
    <t>Ultimate non-delivery results in 50% of costs passed back to customers (other half of totex sharing)</t>
  </si>
  <si>
    <t>Time value of money for each year of non-delivery</t>
  </si>
  <si>
    <t>No late delivery, beyond that recorded above in non-delivery</t>
  </si>
  <si>
    <t>PCD - reservoir dam maintenance</t>
  </si>
  <si>
    <t>Scheme delivery expectations</t>
  </si>
  <si>
    <t>Description of deliverable</t>
  </si>
  <si>
    <t>Achieve reservoir safety risk reduction points of 15.46 by 31st March 2030. As part of a programme of reducing risk in line with Health and Safety Executive guidelines, though our PRA (Portfolio Risk Assessment process). This excludes our ITIOS actions, which are statutory remedial actions, for which it is not possible to represent on a common measurement basis as the PRA actions. The statutory itios actions also have a very low risk of non-delivery.</t>
  </si>
  <si>
    <t>Output measurement and reporting</t>
  </si>
  <si>
    <t>We have an existing ODI in AMP7 for reservoir risk reduction points. For AMP8 delivery will be reported through the APR process based on the AMP7 ODI reporting methodology. Additional detail necessary can be set out as appropriate in table commentary to table CW18.
Risk reduction points are the difference in annual probability of failure between the pre-project state of the reservoir, and the post-project state of the reservoir (pre-project is when the reservoirs is in an ‘intolerable risk’ category as defined by the HSE, post-project is when the reservoir risk has been reduced to an ‘acceptable’ risk category as defined by the HSE). Risk reduction is achieved through engineered changes to the dam structure, operational changes to water level, changing information about risk state arising from detailed geophysical surveys, and so on.
Pre-project annual probability of failure (intolerable risk) – Post-project annual probability of failure (acceptable risk) = risk reduction points</t>
  </si>
  <si>
    <t>Assurance</t>
  </si>
  <si>
    <t>Calculation done by multi-disciplinary technical team.
Independent third party assessment of completed milestones undertaken through the APR assurance process.</t>
  </si>
  <si>
    <t>Conditions on scheme</t>
  </si>
  <si>
    <t>None</t>
  </si>
  <si>
    <t>Impact on PCs</t>
  </si>
  <si>
    <t>PCD delivery profile</t>
  </si>
  <si>
    <t>Unit</t>
  </si>
  <si>
    <t>Cumulative delivery target for PCD</t>
  </si>
  <si>
    <t>risk points</t>
  </si>
  <si>
    <t>Price Control</t>
  </si>
  <si>
    <t>Price Control Allocation</t>
  </si>
  <si>
    <t>Impact of reported delivery</t>
  </si>
  <si>
    <t>Actual/forecast delivery</t>
  </si>
  <si>
    <t>PCD imacts to be passed back to customers at PR29</t>
  </si>
  <si>
    <t>TOTAL</t>
  </si>
  <si>
    <t>PCD - Smart Meters</t>
  </si>
  <si>
    <t>Installation of 920,891 AMI (Advanced Metering Infrastructure) capable meters – Capable of recording hourly consumption and transmitting data daily. Includes new meters for existing customers and replacements of existing meters. Also will deliver a shared smart meter IT support infrastructure, enabling daily metering data to be captured, stored, and made available for billing and operational uses by March 31st 2030. Costs for PCD unit rates include meter purchase, meter fitting, meter commissioning and communications infrastructure. The costs for shared smart meter IT support infrastructure are excluded on the basis that these costs are independent of number of meters installed.</t>
  </si>
  <si>
    <t>Delivery of AMI meters in line with profile at final WRMP24 and PR24 - but structured as cumulative to allow flexibility and to mitigate against the risk of factors beyond our control, wjhich may impact on timing of delivery.
Delivery of meters will be monitored and delivered through the APR (Annual Performance Reporting) process</t>
  </si>
  <si>
    <t>Meter installation volumes by technology type reported as part of Annual Performance Reporting (APR). Established reporting requirements, assurance and governance processes for the APR will be followed.</t>
  </si>
  <si>
    <t>Delivery conditional on provision of a shared smart meter IT support infrastructure, enabling daily metering data to be captured, stored, and made available for billing and operational uses by March 31st 2030.</t>
  </si>
  <si>
    <t>PCC: incentive rate = £2,569,662 per l/p/d. 2030 PCC benefit from new meters (including FMO)  = 1.55 l/p/d (501k meters). 2030 PCC benefit from replacement meters  = 0.70 l/p/d (420k meters). Weighted average ODI impact = £6.29 per meter. 
Leakage: incentive rate = £364,886 per Ml/d. 2030 leakage benefit from meters  = 11.56 Ml/d (921k meters). Average ODI impact = £4.58 per meter. 
Total = £10.87 per meter.</t>
  </si>
  <si>
    <t>meters</t>
  </si>
  <si>
    <t>PCD - lead replacement enhancement</t>
  </si>
  <si>
    <t xml:space="preserve">Customers removed from having lead supplies; replacement of lead pipe from water main to compliance point.
This may be completed as 2 interventions: communication pipe (UUW owned) and supply pipe (customer owned). </t>
  </si>
  <si>
    <t>A customer will have been deemed to have been removed from lead supply by removal of both communication pipe and supply pipe. For shared supplies, each customer will be counted as an individual output. Reported each year at financial year end.</t>
  </si>
  <si>
    <t>Where the custmer replaces the supply pipe under our grant scheme, the grant is only paid to the customer following confirmation of completion of the work. Assurance that this work is completed and met the standards is verified by a Water Safe plumber providing photo or video evidence or UUW customer technician pipe-out inspection.  The evidence is stored, reviewed and checked prior to the grant being paid and communication pipe being replaced by UUW.  Further verification and photos are taken at the time of connection. 
All volumes reported as part of Annual Performance Reporting (APR). Established reporting requirements, assurance and governance processes for the APR will be followed.</t>
  </si>
  <si>
    <t>Assume zero. Minor/negligible impacts on CRI and on leakage (associated with improved asset health of supply pipe)</t>
  </si>
  <si>
    <t>customers</t>
  </si>
  <si>
    <t>PCD - leakage enhancment</t>
  </si>
  <si>
    <t>Our leakage enhancement case constitutes targeted mains renewal and network optimisation. As targeted mains renewal makes up the vast majority (~94%) of the expenditure related to our leakage enhancement, we have used kilometres of mains renewal as the deliverable for the price control deliverable (PCD).</t>
  </si>
  <si>
    <t>Kilometres of mains renewed</t>
  </si>
  <si>
    <t>Kilometres of mains renewed is reported in the APR (currently table 6C line 6C.3) with the reported figures captured on water network activity trackers, verified by the reporting team and externally assured by our assurance provider. As it is likely that the mains renewed line will report on activities not covered by this leakage enhancement case, it may be more suitable to have a separate APR line that is completed and externally assured in the same way as the existing APR line.</t>
  </si>
  <si>
    <r>
      <t xml:space="preserve">Failure to complete the programme related to this leakage enhancement case will impact on performance against our leakage PCL, resulting in underperformance payments. </t>
    </r>
    <r>
      <rPr>
        <sz val="11"/>
        <rFont val="Calibri"/>
        <family val="2"/>
        <scheme val="minor"/>
      </rPr>
      <t>The value of £24,139 below reflects the annual leakage impact per km of mains renewed, multiplied by the AMP8 leakage ODI rate of £364,886 per megalitre per day (Ml/d). It's worth noting that the leakage benefit delivered by 2030 will broadly reflect 4.5 years of delivery, as mains renewed in 2030 will have less than a years impact on AMP8 leakage performance.</t>
    </r>
  </si>
  <si>
    <t>km mains</t>
  </si>
  <si>
    <t>PCD - Water WINEP Biodiversity</t>
  </si>
  <si>
    <t>Deliver biodiversity improvements to restore or prevent deterioration of Sites of Special Scientific Interest (SSSI) and/or ensure European sites are in favourable condition (this relates to schemes under a NERC, SSSI or HD driver code).</t>
  </si>
  <si>
    <r>
      <t>We have calculated the cumulative PCD deliverables based on the area (hectares) of the catchment of each location involved that is benefitting from this environmental improvement. To account for work required to achieve each of the milestones, we have proportioned the associated hectarage as 20% for Contract Award, 40% Start on Site and 40% Project in Use.
The projects at Overwater, Crummock Water and Chapel House also include significant construction costs, and the costs per hectare of those projects are therefore disproportionaly higher than the other schemes in the programme. For these three projects we have applied a surrogate measure of ‘equivalent hectarage’ based on the number of hectares that relate to the cost of each of those schemes, if one applies the  average £ / hectare of the other schemes in the programme. This ensures that PCD rates are broadly proportionate to all schemes in the programme, number of actions completed under the NERC, SSSI and HD driver codes in line with project milestones, as set out in Table 1. Equivalent hectarage of catchment benefitting from actions completed under the NERC, SSSI and HD driver codes in line with project milestones, as set out in Table 2.. This is used to calculate the weighted milestone value used in this PCD as shown in Table [zzz]
We propose the completion of site schemes will be reported through the APR process through</t>
    </r>
    <r>
      <rPr>
        <sz val="11"/>
        <color rgb="FFFF0000"/>
        <rFont val="Calibri"/>
        <family val="2"/>
        <scheme val="minor"/>
      </rPr>
      <t xml:space="preserve"> </t>
    </r>
    <r>
      <rPr>
        <sz val="11"/>
        <rFont val="Calibri"/>
        <family val="2"/>
        <scheme val="minor"/>
      </rPr>
      <t xml:space="preserve">table 5a (new line or additional commentary). </t>
    </r>
    <r>
      <rPr>
        <sz val="11"/>
        <color theme="1"/>
        <rFont val="Calibri"/>
        <family val="2"/>
        <scheme val="minor"/>
      </rPr>
      <t xml:space="preserve">Whilst this table does not currently allow for project milestone delivery, this additional detail could be set out in table commentary.
No delivery completion is forecast in years 1 and 2 as these years will be spent in design and definition project phase, and securing 3rd party partnerships, and tendering contracts. This phase will also involve extensive negotiation and agreement with the Environment Agency, National Parks Authority, Natural England, and land owners concerning detailed method statements and success criteria.
</t>
    </r>
  </si>
  <si>
    <t>In line with EA guidance completion of an action will require the live WINEP/NEP to have been signed off by UUW with the relevant Output in Use evidence pack uploaded to the EA WINEP SharePoint. The EA will then also need to sign the live WINEP/NEP to confirm they are happy that the scheme has been completed in line with the Action Specification Form. For schemes with a regulatory date of 31st March the EA have until 15th May in order to review the evidence and sign-off. EA sign-off provides third party assurance.</t>
  </si>
  <si>
    <t>hectares</t>
  </si>
  <si>
    <t>Table 1</t>
  </si>
  <si>
    <t>Site</t>
  </si>
  <si>
    <t>HA</t>
  </si>
  <si>
    <t xml:space="preserve"> Contract award (20%) </t>
  </si>
  <si>
    <t xml:space="preserve"> Start on site (40%)  </t>
  </si>
  <si>
    <t xml:space="preserve"> Project in use (40%) </t>
  </si>
  <si>
    <t>Poaka Beck</t>
  </si>
  <si>
    <t>Thirlmere</t>
  </si>
  <si>
    <t>Upper Duddon</t>
  </si>
  <si>
    <t>River Eden</t>
  </si>
  <si>
    <t>Ennerdale</t>
  </si>
  <si>
    <t>Bowland</t>
  </si>
  <si>
    <t>Haweswater</t>
  </si>
  <si>
    <t>South Pennines</t>
  </si>
  <si>
    <t>West Pennines</t>
  </si>
  <si>
    <t>Crummock Water</t>
  </si>
  <si>
    <t>Chapel House</t>
  </si>
  <si>
    <t>Overwater</t>
  </si>
  <si>
    <t>Table 2</t>
  </si>
  <si>
    <t>1) Deliverable and weighting</t>
  </si>
  <si>
    <t>Forecast deliverables</t>
  </si>
  <si>
    <t>2025-26</t>
  </si>
  <si>
    <t>2026-27</t>
  </si>
  <si>
    <t>2027-28</t>
  </si>
  <si>
    <t>2028-29</t>
  </si>
  <si>
    <t>2029-30</t>
  </si>
  <si>
    <t>Contract Award (20%)</t>
  </si>
  <si>
    <t>Start on Site (40%)</t>
  </si>
  <si>
    <t>Project in Use (40%)</t>
  </si>
  <si>
    <t>Total (PCD deliverable)</t>
  </si>
  <si>
    <t>PCD - raw water quality enhancements</t>
  </si>
  <si>
    <t xml:space="preserve">Installation of permanent treatment solutions for the taste and odour causing metabolites, geosmin and 2-MIB, at five water treatment works under notice by the DWI. </t>
  </si>
  <si>
    <r>
      <t>PCD deliverables are set to reflect delivery of the additional treatment processes , meeting the milestones set out in the Project Milestones Table</t>
    </r>
    <r>
      <rPr>
        <sz val="11"/>
        <rFont val="Calibri"/>
        <family val="2"/>
        <scheme val="minor"/>
      </rPr>
      <t xml:space="preserve"> 2, </t>
    </r>
    <r>
      <rPr>
        <sz val="11"/>
        <color theme="1"/>
        <rFont val="Calibri"/>
        <family val="2"/>
        <scheme val="minor"/>
      </rPr>
      <t>with each milestone weighted by the scale of each project (by reference to the Ml/d of peak weak capacity of each treatment works, Tabl</t>
    </r>
    <r>
      <rPr>
        <sz val="11"/>
        <rFont val="Calibri"/>
        <family val="2"/>
        <scheme val="minor"/>
      </rPr>
      <t>e 1.</t>
    </r>
    <r>
      <rPr>
        <sz val="11"/>
        <color rgb="FFFF0000"/>
        <rFont val="Calibri"/>
        <family val="2"/>
        <scheme val="minor"/>
      </rPr>
      <t xml:space="preserve"> </t>
    </r>
    <r>
      <rPr>
        <sz val="11"/>
        <rFont val="Calibri"/>
        <family val="2"/>
        <scheme val="minor"/>
      </rPr>
      <t>This is used to calculate the weighted milestone value used in this PCD as shown in Table 3.</t>
    </r>
    <r>
      <rPr>
        <sz val="11"/>
        <color theme="1"/>
        <rFont val="Calibri"/>
        <family val="2"/>
        <scheme val="minor"/>
      </rPr>
      <t xml:space="preserve">
We propose the completion of site schemes will be reported through the APR process through table 6A, line 6A.29 Number of treatment works requiring remedial action because of raw water deterioration. Whilst this table does not currently allow for project milestone delivery, this additional detail could be set out in table commentary.</t>
    </r>
  </si>
  <si>
    <t xml:space="preserve">DWI assessment of completed milestones as per the terms of the relevant Notices, in line with agreed Notice Audit Strategy
Independent third-party assessment of completed milestones and forecast of likely outturn position, through APR audit process. </t>
  </si>
  <si>
    <t xml:space="preserve">Assume zero. We anticipate a small benefit through improved performance with respect to customer contacts about water quality through the completion of this programme of work. However, this risk is currently managed through significantly reducing flows at the affected WTW so as not to impact customers downstream. Therefore the driver of this project is not to improve performance with respect to PCs, but to ensure there is sufficient water of acceptable quality available to meet peak demand. </t>
  </si>
  <si>
    <t>Ml/d (weighted milestones)</t>
  </si>
  <si>
    <t>WTW</t>
  </si>
  <si>
    <t>Peak Week Production Capacity (Ml/d)</t>
  </si>
  <si>
    <t xml:space="preserve">Cowpe </t>
  </si>
  <si>
    <t>Fishmoor</t>
  </si>
  <si>
    <t>Hurleston</t>
  </si>
  <si>
    <t>Lamaload</t>
  </si>
  <si>
    <t>Ridgegate</t>
  </si>
  <si>
    <t>Milestone</t>
  </si>
  <si>
    <t>Cowpe WTW</t>
  </si>
  <si>
    <t>Fishmoor WTW</t>
  </si>
  <si>
    <t>Hurleston WTW</t>
  </si>
  <si>
    <t>Lamaload WTW</t>
  </si>
  <si>
    <t>Ridgegate WTW</t>
  </si>
  <si>
    <t>Contract Award</t>
  </si>
  <si>
    <t>Start on Site</t>
  </si>
  <si>
    <t>Project in Use</t>
  </si>
  <si>
    <t>Final Acceptance</t>
  </si>
  <si>
    <t>Table 3</t>
  </si>
  <si>
    <t>Ml/d</t>
  </si>
  <si>
    <t>PCD - Vyrnwy</t>
  </si>
  <si>
    <t xml:space="preserve">Relining 65.6km of the Vyrnwy treated water aqueduct, across two separate lines of the pipeline, between Cotebrook and Prescot in line with the terms of the DWI Enforcement Order. </t>
  </si>
  <si>
    <t xml:space="preserve">Company should deliver the number of km re-lined and thus water quality benefits for customers in line with the terms of the DWI Enforcement Order. 
The km re-lined will be reported and monitored through the APR process, making use of the existing reporting mechanism in place for the Vyrnwy aqueduct AMP7 bespoke Performance Commitment which monitors the same output, however this will require a new reporting line. </t>
  </si>
  <si>
    <t xml:space="preserve">DWI assessment of completed milestones as per the terms of the Enforcement Order, in line with agreed Enforcement Order Audit Strategy
Independent third-party assessment of completed milestones and forecast of likely outturn position, through APR audit process. </t>
  </si>
  <si>
    <r>
      <rPr>
        <sz val="11"/>
        <rFont val="Calibri"/>
        <family val="2"/>
        <scheme val="minor"/>
      </rPr>
      <t>The work is subject to an Enforcement Order by the DWI (Ref UUT 2020 – 00002).  The work must be completed by 31 December 2028 with a satisfactory completion report demonstrating successful completion and delivery of the outcomes by 31 January 2030. Therefore, we propose that this PCD should be conditional upon UUW completing the report by the 31st January 2030.</t>
    </r>
    <r>
      <rPr>
        <sz val="11"/>
        <color rgb="FFFF0000"/>
        <rFont val="Calibri"/>
        <family val="2"/>
        <scheme val="minor"/>
      </rPr>
      <t xml:space="preserve"> </t>
    </r>
  </si>
  <si>
    <t xml:space="preserve">Impact likely on WQC PCL, given the nature of the Enforcement Order, we do not consider it appropriate to reflect that in this PCD. </t>
  </si>
  <si>
    <t>km</t>
  </si>
  <si>
    <t>PCD - WINEP storm overflow spill reduction programme</t>
  </si>
  <si>
    <r>
      <t xml:space="preserve">Delivery of storm overflows spill reduction programme (for both network and STW) in line with our AMP8 WINEP, which entails delivering projects that contribute to a modelled expectation value of spill reduction of 22,063 per annum by the end of AMP8. </t>
    </r>
    <r>
      <rPr>
        <i/>
        <sz val="11"/>
        <color theme="1"/>
        <rFont val="Calibri"/>
        <family val="2"/>
        <scheme val="minor"/>
      </rPr>
      <t>[Redacted]</t>
    </r>
  </si>
  <si>
    <t xml:space="preserve">This metric reflects the modelled overflow spill reduction from each scheme delivered, with the target being in line with the profile of delivery in the company's PR24 business plan, to deliver AMP8 WINEP requirements. These are set out in the table below.
WINEP will be subject to a change control process through application to the Environment Agency - any variation in scheme will have its own modelled/expected spill reduction, which will count against delivery of this PCD. </t>
  </si>
  <si>
    <t>Successful completion of WINEP Enhancement schemes is assured internally through review of evidence compiled by delivery partner / Engineering and External assurance is by the Environment Agency confirming completion and updating the WINEP Tracker to reflect the date the output was claimed. Generation of an associated output in use (OIU) certificate and evidence pack will include the modelled spill prior to the scheme and post scheme completion. The evidence pack is provided to the Environment Agency for their sign off that the scheme has been completed</t>
  </si>
  <si>
    <r>
      <t xml:space="preserve">In the event on projhect non-delivery, the expected spill frequecy will be higher than target, and hence we will also be penalised via the associated PCL and ODI - this PCD therefore relates directly to the storm overflows performance commitment (expected performance, before the impact of any weather related variability). To avoid double counting, the associated ODI impact should be deducted from the PCD rate.
</t>
    </r>
    <r>
      <rPr>
        <sz val="11"/>
        <rFont val="Calibri"/>
        <family val="2"/>
        <scheme val="minor"/>
      </rPr>
      <t>ODI impact = ODI rate £1,292,778 / 2280 = £567</t>
    </r>
  </si>
  <si>
    <t>modelled reduction in total spills</t>
  </si>
  <si>
    <t>PCD - WINEP storm overflow screens</t>
  </si>
  <si>
    <t>Number of overflows where the aesthatic impact of storm overflow discharges has been reduced through the installation of screens</t>
  </si>
  <si>
    <t>Number of storm overflows screened</t>
  </si>
  <si>
    <t>We will report screens installations throug the APR.  EA/OIU process will confirm project delivery</t>
  </si>
  <si>
    <t>screens</t>
  </si>
  <si>
    <t>PCD - Adavnced WINEP</t>
  </si>
  <si>
    <t>Our proposed PCD metric is the equivalent cubic metres of conventional storage avoided through interventions delivered in AMP8.</t>
  </si>
  <si>
    <t>Equivalent hectares disconnected (Ha) multiplied by the volume that 1 Ha of SuDS saves (m3/Ha) us from building as conventional storage = equivalent conventional storage avoided (m3).  This will be reported annually via the APR.</t>
  </si>
  <si>
    <t xml:space="preserve">In line with our APR process, independent assessment and assurance of completed milestones and forecast of likely outturn position at the end of March 2030. </t>
  </si>
  <si>
    <t>Assume zero because benefits will be realised over the long-term, with only a minor impact in AMP8.</t>
  </si>
  <si>
    <t>m3 equivalent storage</t>
  </si>
  <si>
    <t>PCD - WINEP Phosphorus Removal</t>
  </si>
  <si>
    <t>Delivery of the AMP8 WINEP programme for P-removal.</t>
  </si>
  <si>
    <t xml:space="preserve">Design population served by WwTW with an enhanced phosphorus requirement being delivered in AMP8 WINEP as detailed in CWW19.  The lag between investment and delivery is explained by the fact that these schemes are major construction projects which are completed over multiple years.
</t>
  </si>
  <si>
    <t>Successful completion of WINEP Enhancement schemes for phosphorus reduction is assured internally through review of evidence compiled by delivery partner / Engineering and External assurance is by the Environment Agency confirming completion and updating the WINEP Tracker to reflect the date the output was claimed. Generation of an associated output in use (OIU) certificate and evidence pack. This will also be reported through APR.</t>
  </si>
  <si>
    <t>Excludes Wigan and Skelmersdale schemes for 0.25mg/l P this is subject to a separate PCD due to the nature of this scheme for more detail see the WINEP Final Effluent limits - WINEP Optimisation document. This PCD does not include costs associated with the catchment nutrient balancing.</t>
  </si>
  <si>
    <t>Late delivery or non delivery of schemes will result in penalty against discharge permit compliance and river water quality PCs</t>
  </si>
  <si>
    <t>PE</t>
  </si>
  <si>
    <t>PCD - WINEP sanitary parameters</t>
  </si>
  <si>
    <t>Improvement in treatment efficacy at WwTW for sanitary parameters: Ammonia, BOD and Suspended solids delivering a reduction in contaminant load to aquatic environments.</t>
  </si>
  <si>
    <r>
      <t>Company should deliver the improvement in treatment efficacy benefits for the sanitary parameters specified at the W</t>
    </r>
    <r>
      <rPr>
        <sz val="11"/>
        <rFont val="Calibri"/>
        <family val="2"/>
        <scheme val="minor"/>
      </rPr>
      <t>wTWs listed or equivalent schemes with comparable benefit, in line with the profile in the Company Business plan to deliver WINEP requirements. The lag between investment and delivery is explained by the fact that these schemes are major construction projects which are completed over multiple years.</t>
    </r>
  </si>
  <si>
    <t>Successful completion of WINEP Enhancement schemes for sanitary parameters is assured internally through review of evidence compiled by delivery partner / Engineering and External assurance is by the Environment Agency confirming completion and updating the WINEP Tracker to reflect the date the output was claimed. Generation of an associated output in use (OIU) certificate and evidence pack. This will also be reported through APR</t>
  </si>
  <si>
    <t>Excludes Davyhulme BOD and Wigan ammonia schemes. These are subject to a separate PCD due to the nature of the schemes, for more detail see the WINEP Final Effluent limits - WINEP Optimisation document.</t>
  </si>
  <si>
    <t>Failure to deliver will impact on the discharge permit compliance PC
number of WwTW 385, 1 WwTW is 0.260%, ODI rate for 1% is £2,880,000  19 WwTW, average PE per scheme is 40,243
1 PE = £18.588</t>
  </si>
  <si>
    <t>PCD - WINEP flow monitors</t>
  </si>
  <si>
    <t>Delivery of 94 U_MON4 flow monitors capable of recording flows passed forward to treatment every 2 minutes and delivery of continuous water quality monitoring of the receiving watercourse upstream and downstream of storm overflows and wastewater treatment works discharge outlets to help understand the impact of discharges on the receiving environment.</t>
  </si>
  <si>
    <t>Company should deliver the number of monitors in line with the profiling of the WINEP. The PCD will report on the number of monitors delivered in year for flow monitors (excluding third party certification of meters).</t>
  </si>
  <si>
    <t>Successful completion of WINEP Enhancement schemes for wastewater monitoring is assured internally through review of evidence compiled by delivery partner / Engineering and External assurance is by the Environment Agency confirming completion and updating the WINEP Tracker to reflect the date the output was claimed. Generation of an associated output in use (OIU) certificate and evidence pack. This will also be reported through APR</t>
  </si>
  <si>
    <t>monitors</t>
  </si>
  <si>
    <t>PCD - WINEP continuous water monitoring</t>
  </si>
  <si>
    <t>Delivery of 600 continuous water quality monitors to continuous water quality monitoring of the receiving watercourse upstream and downstream of storm overflows and wastewater treatment works discharge outlets to help understand the impact of discharges on the receiving environment.</t>
  </si>
  <si>
    <t>Company should deliver the number of monitors in line with the profiling of the WINEP. The PCD will report on the number of monitors delivered in year for continuous water quality monitors (excluding third party certification of meters).</t>
  </si>
  <si>
    <t>PCD - WINEP Manchester Ship Canal BOD scheme (DPC)</t>
  </si>
  <si>
    <r>
      <t>Successful delivery of a DP</t>
    </r>
    <r>
      <rPr>
        <sz val="11"/>
        <rFont val="Calibri"/>
        <family val="2"/>
        <scheme val="minor"/>
      </rPr>
      <t xml:space="preserve">C procurement of the BOD schemes for Salford, Sale and Stockport, </t>
    </r>
    <r>
      <rPr>
        <sz val="11"/>
        <color theme="1"/>
        <rFont val="Calibri"/>
        <family val="2"/>
        <scheme val="minor"/>
      </rPr>
      <t>resulting in the appointment of a competitively appointed provider (CAP). Split into 3 milestones:
 - Stage 2: Gain consent on procurement plans, commercial model and designation of the project
 - Stage 3: Gain consent to procure the project
 - Stage 4: Gain consent to enter into a CAP Agreement</t>
    </r>
  </si>
  <si>
    <t>Output measured by UUW achieving Ofwat consent to proceed to the next stage of activity. 
Ofwat will be notified of UUW progress through the defined stage review process as set out in Ofwat’s latest DPC guidance.</t>
  </si>
  <si>
    <t>Each milestone is completed with Ofwat's confirmed consent.</t>
  </si>
  <si>
    <t>If at any point the project exits the DPC process (and hence is subject to a DPC IDoK), then this PCD and any remaining milestones will be rescinded. The DPC IDoK will ensure customers are protected against any appropriate change in efficient costs.</t>
  </si>
  <si>
    <t>milestones</t>
  </si>
  <si>
    <t>PCD - WINEP Davyhulme 6 BOD</t>
  </si>
  <si>
    <t>Deliver enhancement to meet the needs of the AMP8 WINEP for 6mg/l BOD at Davyhulme WwTW</t>
  </si>
  <si>
    <t xml:space="preserve">We have calculated the cumulative PCD deliverables based on delivery of the scheme in AMP8. As stated in the enhancment case delivery of this project is not acheivable within the AMP8 period. We have proportioned the milestones as 20% for Contract Award, 40% Start on Site and 40% Project in Use.
We propose the completion of site schemes will be reported through the APR process. Whilst this tables do not currently allow for project milestone delivery, this additional detail could be set out in table commentary.
No delivery completion is forecast in year 1 this year will be spent in design and definition project phase, and tendering contracts. </t>
  </si>
  <si>
    <t>In line with EA guidance completion of an action will require the live WINEP/NEP to have been signed off by UUW with the relevant Output in Use evidence pack uploaded to the EA WINEP SharePoint. The EA will then also need to sign the live WINEP/NEP to confirm they are happy that the scheme has been completed. For schemes with a regulatory date of 31st March the EA have until 15th May in order to review the evidence and sign-off. EA sign-off provides third party assurance.</t>
  </si>
  <si>
    <t>We have assumed no impact, given our expectation of a deferral to the compliance dta. If that is not the case, then delays to this scheme would impact the tratement works compliance PCL and hence lead to a penalty of [£xm] per annum.</t>
  </si>
  <si>
    <t>% delivered</t>
  </si>
  <si>
    <t>PCD - Wigan &amp; Skelmersdale 0.25P &amp; 1ammo</t>
  </si>
  <si>
    <t>Deliver enhancement to meet the needs of the AMP8 WINEP for 0.25mg/l Phosphorus at Wigan and Skelmersdale WwTW and 1mg/l ammonia at Wigan WwTW</t>
  </si>
  <si>
    <t xml:space="preserve">We have calculated the cumulative PCD deliverables based on delivery of the scheme in AMP8. As stated in the enhancment case delivery of this project is not acheivable within the AMP8 period. We have proportioned the milestones as 20% for Contract Award, 40% Start on Site and 40% Project in Use.
We propose the completion of site schemes will be reported through the APR process. Whilst this tables do not currently allow for project milestone delivery, this additional detail could be set out in table commentary.
No delivery completion is forecast in year 1 this year will be spent in design and definition project phase, and tendering contracts. 
</t>
  </si>
  <si>
    <t>PCD - wastewater supply demand</t>
  </si>
  <si>
    <r>
      <t>Delivering an increase in wastewater treatment capacity, capable of treating an additio</t>
    </r>
    <r>
      <rPr>
        <sz val="11"/>
        <rFont val="Calibri"/>
        <family val="2"/>
        <scheme val="minor"/>
      </rPr>
      <t>nal 61,736 PE</t>
    </r>
    <r>
      <rPr>
        <sz val="11"/>
        <color rgb="FFFF0000"/>
        <rFont val="Calibri"/>
        <family val="2"/>
        <scheme val="minor"/>
      </rPr>
      <t xml:space="preserve"> </t>
    </r>
    <r>
      <rPr>
        <sz val="11"/>
        <color theme="1"/>
        <rFont val="Calibri"/>
        <family val="2"/>
        <scheme val="minor"/>
      </rPr>
      <t>by the end of AMP8.</t>
    </r>
  </si>
  <si>
    <t>Project completion, weighted by the PE of capacity increased for each project. There are 12 projects that will deliver the PE capacity increase, each of which has a delivery date which will be tracked quarterly. Project sign off process will include review of evidence that required PE growth has been delivered. Subject to regulatory reporting through APR</t>
  </si>
  <si>
    <t>OIU process and reporting in APR</t>
  </si>
  <si>
    <t>Failure to deliver will impact on the discharge permit compliance PC
number of WwTW 385, 1 WwTW is 0.260%, ODI rate for 1% is £2,880,000  12 WwTW, average PE per scheme is 5145
1 PE = £145.40</t>
  </si>
  <si>
    <t>PE of capacity increased</t>
  </si>
  <si>
    <t>PCD - rainwater management</t>
  </si>
  <si>
    <t>Delivery of 29,941 m3 of equivalent storage capacity through sustainable rainwater water management measures across the North West. This will primarily be delivered through Sustainable Drainage Systems (SuDS) covering 75.5 hectares (754,521 square metres) and increased network capacity. This will be delivered by the end of AMP8, phased across the final three years of the AMP (2027 – 2030).</t>
  </si>
  <si>
    <r>
      <t xml:space="preserve">Delivery of 29,941 m3 of equivalent storage capacity through the use of SuDS and increased network capacity. Equivalent storage capacity of SuDS will be measured as potential maximum volume to be stored in a 1 in 30 year rainfall event. The analysis is not hydrodynamic, but instead applies a fixed total event rainfall depth to the source areas to estimate the required volume of surface water runoff needed to be stored within SuDS. For the purpose of the DWMP assessment, a 30 year plus climate change (CC) rainfall depth (31.5mm) was applied. I.e. total storage equivalent = 754,521m2 * 31.5mm / 1000 =23,767.4m3 equivalent storage from SUDS, plus </t>
    </r>
    <r>
      <rPr>
        <sz val="11"/>
        <rFont val="Calibri"/>
        <family val="2"/>
        <scheme val="minor"/>
      </rPr>
      <t>6,174m3 equivalent storage from increased network storage.</t>
    </r>
  </si>
  <si>
    <t>Assume zero because benefits will be realised over the long-term, with only a minor impact in AMP8. The aim of the rainwater management enhancement case is to help offset deterioration is baseline performance due to climate change and improve resilience across future AMPs. The in-AMP benefits for internal sewer flooding are therefore limited.</t>
  </si>
  <si>
    <t>m3 storage equivalent</t>
  </si>
  <si>
    <t>PCD - Bioresources WINEP</t>
  </si>
  <si>
    <t>Improvement to the resilience of the supply chain to agriculture</t>
  </si>
  <si>
    <t xml:space="preserve">Final product storage will deliver increased resilience of the supply chain to agriculture against in-year disruption. Measuring the outcome in “days of final product storage capacity” enables flexibility and innovation in outcome delivery. We have discounted using a fixed storage volume as an outcome, as it would be inflexible and lead to a sole focus on building storage, whereas alternative interventions could provide greater value.
Final product storage is a calculation based on the quantity of sludge despatched to agriculture and quantity of final product storage capacity:
60 days final product storage capacity=(sludge dispatched to agriculture (wet tonnes))/(365 days)*60
Our target is to deliver 60.00 “days of final product storage capacity” (to 2d.p.). We have used our forecast sludge to agriculture at 2030 as a baseline target and this will be reviewed each year. 
We will report PCD performance to Ofwat as an additional item as part of our Annual Performance Reporting (APR) process. The outcome may be delivered at one or more sites and delivery will be measured on 31 March each year, as demonstrated through either a Project in Use output for UU delivered solutions or third party assurance for market delivered solutions. </t>
  </si>
  <si>
    <t xml:space="preserve">We will report PCD performance to Ofwat as an additional item as part of our APR process. We will not rely on the standard WINEP outcome reporting approach as the outcome is for the full 60.00 days to be delivered by 31 March 2030, and this will not provide an annual report of delivery progress. </t>
  </si>
  <si>
    <t>days</t>
  </si>
  <si>
    <t>PCD - Bioresources enhancment (screening)</t>
  </si>
  <si>
    <r>
      <t xml:space="preserve">Sludge </t>
    </r>
    <r>
      <rPr>
        <sz val="11"/>
        <rFont val="Calibri"/>
        <family val="2"/>
        <scheme val="minor"/>
      </rPr>
      <t>that has been fine screened.</t>
    </r>
  </si>
  <si>
    <r>
      <t xml:space="preserve">The outcome is for 100% of our sludge </t>
    </r>
    <r>
      <rPr>
        <sz val="11"/>
        <rFont val="Calibri"/>
        <family val="2"/>
        <scheme val="minor"/>
      </rPr>
      <t>to be fine screened to ensure that levels of non-degradable physical contaminants in biosolids as low as possible. There is a direct relationship between installing the fine screen capacity and the delivery of the outcome for customers. 
Sludge treatment centre throughput (TDS) is used to calculate the percentage contribution of each site to delivering the outcome of 100% of sludge that has been fine screened. We have used our 2022 baseline of sludge treatment centre throughput as a baseline target and this will be reviewed each year. 100% delivery of the PCD demonstrates all incumbent sludge across the region has been fine screened.
We will report PCD performance to Ofwat as an additional item as part of our Annual Performance Reporting (APR) process. Performance will be measured on 31 March each year, and will be demonstrated through a Project in Use output.
Sludge is managed as a system and the PCD outcome (Sludge that has been fine screened) will be delivered if screening capacity is in place anywhere within the system i.e. at the site of production, treatment or distribution to agriculture. This provides opportunities for flexibility, market delivery and innovation in the delivery of the outcome.</t>
    </r>
  </si>
  <si>
    <t>We will report (and assure) PCD performance to Ofwat as an additional item as part of our APR process. Project in Use outputs will be used as evidence to confirm delivery of the PCD outcome.</t>
  </si>
  <si>
    <t>PCD - net zero</t>
  </si>
  <si>
    <t>Delivery of operational GHG emissions reduction. The proposed PCD will be aligned to the eight projects submitted as net zero enhancement projects, outside the net zero challenge. This includes stationary fossil fuel reductions, transport fossil fuel reductions - green fleet LCVs phase 1, transport fossil fuel reductions - Green fleet LCVs phase 2, transport fossil fuel reductions - green fleet Biomethane HGVs, property emissions reductions, peatland restoration, woodland and net zero catchment strategy. 
The total AMP8 Totex value for these projects included within this PCD is £67.6 million. Note: year 5 presents a minus cost value due to the decreasing capex profile (majority of the capex is profiled at the start of AMP8 so the emissions reduction benefits can be realised) and the opex benefits received from projects such as green fleet.</t>
  </si>
  <si>
    <t xml:space="preserve">Tonnes of carbon dioxide equivalent (tCO2e). This consistent unit enables comparison between projects within the PCD, even though their methodologies and delivery mechanisms are different.
GHG emissions reductions will be reported and monitored through our annual APR reporting.
The PCD will be measured once at the end of AMP8 and will not continue into AMP9
We will undertake projects that deliver the total tCO2e referenced in this PCD (85,806 tCO2e) based on the expected GHG emissions benefit we will deliver. As each project is completed we will confirm the expected benefit. In the event of any variance in scope the updated tCO2e value will be calculated. </t>
  </si>
  <si>
    <r>
      <t xml:space="preserve">Measurement of the PCD will be independently verified by an expert third party. Assurance will provide confidence that the output has been delivered and these meet the forecast benefits of the work or equivalent where there is variance in scope. 
Note: Following current best practice in a fast evolving area, the tCO2e from peatland restoration and woodland creation will be provided as "Pending </t>
    </r>
    <r>
      <rPr>
        <sz val="11"/>
        <rFont val="Calibri"/>
        <family val="2"/>
        <scheme val="minor"/>
      </rPr>
      <t>Issuance Units" at the end of AMP8 with Carbon Units available (for use against reportable emissions) from 2032 for Woodland and 2035 for Peatland. Following restoration, the peatland and woodland projects will be evaluated against the Peatland/Woodland Carbon Code by an approved validation body (e.g. Natural England). 
A second layer of customer protection is provided for the six projects which align to the delivery of the two common operational GHG emissions PCs for water and wastewater (stationary fossil fuel reductions, transport fossil fuel reductions - green fleet LCVs phase 1, transport fossil fuel reductions - green fleet LCVs phase 2, transport fossil fuel reductions - green fleet Biomethane HGVs, property emissions reductions and net zero catchment strategy), therefore adding a financial and reputational penalty for under performance. The company takes the risk on cost increases beyond the funds identified in this programme to deliver the forecast benefit.</t>
    </r>
  </si>
  <si>
    <t>None.</t>
  </si>
  <si>
    <t>82.65% of the total emissions under this PCD (85,806 tCO2e) will impact the common PC for operational GHG emissions in AMP8. The remaining 16.35% of emissions from peatland restoration and woodland creation are excluded as reportable carbon units are not available until AMP9 (therefore no impact on the common PC for operational GHG emissions). ODI impact  = 82.65% of full GHG ODI rate (£130) = £107.44.</t>
  </si>
  <si>
    <t>tCO2e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</si>
</sst>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0_-;\-* #,##0_-;_-* &quot;-&quot;??_-;_-@_-"/>
    <numFmt numFmtId="165" formatCode="#,##0_ ;\-#,##0\ "/>
    <numFmt numFmtId="166" formatCode="_-* #,##0.0_-;\-* #,##0.0_-;_-* &quot;-&quot;??_-;_-@_-"/>
    <numFmt numFmtId="167" formatCode="_-* #,##0.0000_-;\-* #,##0.0000_-;_-* &quot;-&quot;??_-;_-@_-"/>
    <numFmt numFmtId="168" formatCode="_-&quot;£&quot;* #,##0_-;\-&quot;£&quot;* #,##0_-;_-&quot;£&quot;* &quot;-&quot;??_-;_-@_-"/>
  </numFmts>
  <fonts count="24" x14ac:knownFonts="1">
    <font>
      <sz val="11"/>
      <color theme="1"/>
      <name val="Calibri"/>
      <family val="2"/>
      <scheme val="minor"/>
    </font>
    <font>
      <b/>
      <sz val="11"/>
      <color theme="1"/>
      <name val="Calibri"/>
      <family val="2"/>
      <scheme val="minor"/>
    </font>
    <font>
      <b/>
      <sz val="14"/>
      <color theme="1"/>
      <name val="Calibri"/>
      <family val="2"/>
      <scheme val="minor"/>
    </font>
    <font>
      <sz val="11"/>
      <color theme="1"/>
      <name val="Calibri"/>
      <family val="2"/>
      <scheme val="minor"/>
    </font>
    <font>
      <sz val="11"/>
      <color rgb="FFFF0000"/>
      <name val="Calibri"/>
      <family val="2"/>
      <scheme val="minor"/>
    </font>
    <font>
      <sz val="11"/>
      <name val="Calibri"/>
      <family val="2"/>
      <scheme val="minor"/>
    </font>
    <font>
      <b/>
      <i/>
      <sz val="11"/>
      <color theme="1"/>
      <name val="Calibri"/>
      <family val="2"/>
      <scheme val="minor"/>
    </font>
    <font>
      <i/>
      <sz val="11"/>
      <color theme="1"/>
      <name val="Calibri"/>
      <family val="2"/>
      <scheme val="minor"/>
    </font>
    <font>
      <b/>
      <sz val="10.5"/>
      <color rgb="FFFFFFFF"/>
      <name val="Calibri"/>
      <family val="2"/>
    </font>
    <font>
      <sz val="10.5"/>
      <color rgb="FF000000"/>
      <name val="Calibri"/>
      <family val="2"/>
    </font>
    <font>
      <sz val="11"/>
      <color rgb="FF000000"/>
      <name val="Calibri"/>
      <family val="2"/>
    </font>
    <font>
      <sz val="11"/>
      <color theme="1"/>
      <name val="Arial"/>
      <family val="2"/>
    </font>
    <font>
      <u/>
      <sz val="11"/>
      <color theme="10"/>
      <name val="Calibri"/>
      <family val="2"/>
      <scheme val="minor"/>
    </font>
    <font>
      <strike/>
      <sz val="11"/>
      <name val="Calibri"/>
      <family val="2"/>
      <scheme val="minor"/>
    </font>
    <font>
      <b/>
      <sz val="14"/>
      <name val="Calibri"/>
      <family val="2"/>
      <scheme val="minor"/>
    </font>
    <font>
      <b/>
      <sz val="10.5"/>
      <color rgb="FF000000"/>
      <name val="Calibri"/>
      <family val="2"/>
    </font>
    <font>
      <b/>
      <sz val="11"/>
      <color rgb="FF000000"/>
      <name val="Calibri"/>
      <family val="2"/>
    </font>
    <font>
      <b/>
      <sz val="11"/>
      <name val="Calibri"/>
      <family val="2"/>
      <scheme val="minor"/>
    </font>
    <font>
      <b/>
      <sz val="11"/>
      <color rgb="FFFF0000"/>
      <name val="Calibri"/>
      <family val="2"/>
      <scheme val="minor"/>
    </font>
    <font>
      <b/>
      <sz val="11"/>
      <color indexed="8"/>
      <name val="Calibri"/>
      <family val="2"/>
      <scheme val="minor"/>
    </font>
    <font>
      <b/>
      <i/>
      <sz val="11"/>
      <color theme="0" tint="-0.34998626667073579"/>
      <name val="Calibri"/>
      <family val="2"/>
      <scheme val="minor"/>
    </font>
    <font>
      <i/>
      <sz val="11"/>
      <color theme="0" tint="-0.34998626667073579"/>
      <name val="Calibri"/>
      <family val="2"/>
      <scheme val="minor"/>
    </font>
    <font>
      <b/>
      <sz val="11"/>
      <color theme="0" tint="-0.34998626667073579"/>
      <name val="Calibri"/>
      <family val="2"/>
      <scheme val="minor"/>
    </font>
    <font>
      <sz val="11"/>
      <color theme="0" tint="-0.34998626667073579"/>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rgb="FF92D050"/>
        <bgColor indexed="64"/>
      </patternFill>
    </fill>
    <fill>
      <patternFill patternType="solid">
        <fgColor rgb="FF008542"/>
        <bgColor indexed="64"/>
      </patternFill>
    </fill>
    <fill>
      <patternFill patternType="solid">
        <fgColor rgb="FFCBD9CF"/>
        <bgColor indexed="64"/>
      </patternFill>
    </fill>
    <fill>
      <patternFill patternType="solid">
        <fgColor rgb="FFE7EDE9"/>
        <bgColor indexed="64"/>
      </patternFill>
    </fill>
    <fill>
      <patternFill patternType="solid">
        <fgColor rgb="FF00B0F0"/>
        <bgColor indexed="64"/>
      </patternFill>
    </fill>
  </fills>
  <borders count="16">
    <border>
      <left/>
      <right/>
      <top/>
      <bottom/>
      <diagonal/>
    </border>
    <border>
      <left/>
      <right/>
      <top style="thin">
        <color indexed="64"/>
      </top>
      <bottom style="double">
        <color indexed="64"/>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style="thick">
        <color rgb="FFFFFFFF"/>
      </bottom>
      <diagonal/>
    </border>
    <border>
      <left style="medium">
        <color rgb="FFFFFFFF"/>
      </left>
      <right/>
      <top style="medium">
        <color rgb="FFFFFFFF"/>
      </top>
      <bottom style="thick">
        <color rgb="FFFFFFFF"/>
      </bottom>
      <diagonal/>
    </border>
    <border>
      <left/>
      <right/>
      <top style="medium">
        <color rgb="FFFFFFFF"/>
      </top>
      <bottom style="thick">
        <color rgb="FFFFFFFF"/>
      </bottom>
      <diagonal/>
    </border>
    <border>
      <left/>
      <right style="medium">
        <color rgb="FFFFFFFF"/>
      </right>
      <top style="medium">
        <color rgb="FFFFFFFF"/>
      </top>
      <bottom style="thick">
        <color rgb="FFFFFFFF"/>
      </bottom>
      <diagonal/>
    </border>
    <border>
      <left style="thick">
        <color rgb="FFFFFFFF"/>
      </left>
      <right style="medium">
        <color rgb="FFFFFFFF"/>
      </right>
      <top style="thick">
        <color rgb="FFFFFFFF"/>
      </top>
      <bottom style="medium">
        <color rgb="FFFFFFFF"/>
      </bottom>
      <diagonal/>
    </border>
    <border>
      <left style="medium">
        <color rgb="FFFFFFFF"/>
      </left>
      <right/>
      <top style="medium">
        <color rgb="FFFFFFFF"/>
      </top>
      <bottom/>
      <diagonal/>
    </border>
    <border>
      <left style="medium">
        <color rgb="FFFFFFFF"/>
      </left>
      <right/>
      <top/>
      <bottom style="thick">
        <color rgb="FFFFFFFF"/>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FFFFFF"/>
      </left>
      <right style="medium">
        <color rgb="FFFFFFFF"/>
      </right>
      <top style="medium">
        <color rgb="FFFFFFFF"/>
      </top>
      <bottom style="thick">
        <color rgb="FFFFFFFF"/>
      </bottom>
      <diagonal/>
    </border>
    <border>
      <left style="thin">
        <color indexed="64"/>
      </left>
      <right style="thin">
        <color indexed="64"/>
      </right>
      <top style="thin">
        <color indexed="64"/>
      </top>
      <bottom style="thin">
        <color indexed="64"/>
      </bottom>
      <diagonal/>
    </border>
  </borders>
  <cellStyleXfs count="7">
    <xf numFmtId="0" fontId="0" fillId="0" borderId="0"/>
    <xf numFmtId="43" fontId="3" fillId="0" borderId="0" applyFont="0" applyFill="0" applyBorder="0" applyAlignment="0" applyProtection="0"/>
    <xf numFmtId="9" fontId="3"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2" fillId="0" borderId="0" applyNumberFormat="0" applyFill="0" applyBorder="0" applyAlignment="0" applyProtection="0"/>
  </cellStyleXfs>
  <cellXfs count="124">
    <xf numFmtId="0" fontId="0" fillId="0" borderId="0" xfId="0"/>
    <xf numFmtId="0" fontId="0" fillId="0" borderId="0" xfId="0" applyAlignment="1">
      <alignment vertical="center"/>
    </xf>
    <xf numFmtId="0" fontId="2" fillId="0" borderId="0" xfId="0" applyFont="1" applyAlignment="1">
      <alignment vertical="center"/>
    </xf>
    <xf numFmtId="4" fontId="0" fillId="0" borderId="0" xfId="0" applyNumberFormat="1" applyAlignment="1">
      <alignment horizontal="center" vertical="center"/>
    </xf>
    <xf numFmtId="0" fontId="0" fillId="0" borderId="0" xfId="0" applyAlignment="1">
      <alignment vertical="center" wrapText="1"/>
    </xf>
    <xf numFmtId="0" fontId="1" fillId="0" borderId="0" xfId="0" applyFont="1" applyAlignment="1">
      <alignment vertical="center"/>
    </xf>
    <xf numFmtId="4" fontId="1" fillId="0" borderId="0" xfId="0" applyNumberFormat="1" applyFont="1" applyAlignment="1">
      <alignment horizontal="center" vertical="center"/>
    </xf>
    <xf numFmtId="0" fontId="1" fillId="0" borderId="0" xfId="0" applyFont="1" applyAlignment="1">
      <alignment vertical="center" wrapText="1"/>
    </xf>
    <xf numFmtId="0" fontId="0" fillId="0" borderId="1" xfId="0" applyBorder="1" applyAlignment="1">
      <alignment vertical="center"/>
    </xf>
    <xf numFmtId="4" fontId="1" fillId="0" borderId="1" xfId="0" applyNumberFormat="1" applyFont="1" applyBorder="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xf>
    <xf numFmtId="0" fontId="0" fillId="4" borderId="0" xfId="0" applyFill="1" applyAlignment="1">
      <alignment vertical="center" wrapText="1"/>
    </xf>
    <xf numFmtId="164" fontId="0" fillId="0" borderId="0" xfId="1" applyNumberFormat="1" applyFont="1" applyAlignment="1">
      <alignment vertical="center"/>
    </xf>
    <xf numFmtId="164" fontId="0" fillId="2" borderId="0" xfId="1" applyNumberFormat="1" applyFont="1" applyFill="1" applyAlignment="1">
      <alignment vertical="center"/>
    </xf>
    <xf numFmtId="164" fontId="0" fillId="3" borderId="0" xfId="1" applyNumberFormat="1" applyFont="1" applyFill="1" applyAlignment="1">
      <alignment vertical="center"/>
    </xf>
    <xf numFmtId="164" fontId="0" fillId="0" borderId="1" xfId="1" applyNumberFormat="1" applyFont="1" applyBorder="1" applyAlignment="1">
      <alignment vertical="center"/>
    </xf>
    <xf numFmtId="0" fontId="1" fillId="0" borderId="0" xfId="1" applyNumberFormat="1" applyFont="1" applyAlignment="1">
      <alignment vertical="center"/>
    </xf>
    <xf numFmtId="10" fontId="0" fillId="5" borderId="0" xfId="0" applyNumberFormat="1" applyFill="1" applyAlignment="1">
      <alignment horizontal="center" vertical="center"/>
    </xf>
    <xf numFmtId="10" fontId="0" fillId="2" borderId="0" xfId="2" applyNumberFormat="1" applyFont="1" applyFill="1" applyAlignment="1">
      <alignment horizontal="center" vertical="center"/>
    </xf>
    <xf numFmtId="43" fontId="0" fillId="0" borderId="0" xfId="1" applyFont="1" applyAlignment="1">
      <alignment vertical="center"/>
    </xf>
    <xf numFmtId="164" fontId="1" fillId="0" borderId="0" xfId="1" applyNumberFormat="1" applyFont="1" applyAlignment="1">
      <alignment horizontal="center" vertical="center"/>
    </xf>
    <xf numFmtId="2" fontId="0" fillId="2" borderId="0" xfId="0" applyNumberFormat="1" applyFill="1" applyAlignment="1">
      <alignment horizontal="center" vertical="center"/>
    </xf>
    <xf numFmtId="3" fontId="0" fillId="0" borderId="0" xfId="0" applyNumberFormat="1" applyAlignment="1">
      <alignment horizontal="center" vertical="center"/>
    </xf>
    <xf numFmtId="0" fontId="5" fillId="0" borderId="0" xfId="0" applyFont="1" applyAlignment="1">
      <alignment horizontal="center" vertical="center"/>
    </xf>
    <xf numFmtId="0" fontId="5" fillId="2" borderId="0" xfId="0" applyFont="1" applyFill="1" applyAlignment="1">
      <alignment horizontal="center" vertical="center"/>
    </xf>
    <xf numFmtId="10" fontId="0" fillId="0" borderId="0" xfId="2" applyNumberFormat="1" applyFont="1" applyAlignment="1">
      <alignment horizontal="center" vertical="center"/>
    </xf>
    <xf numFmtId="43" fontId="0" fillId="2" borderId="0" xfId="1" applyFont="1" applyFill="1" applyAlignment="1">
      <alignment vertical="center"/>
    </xf>
    <xf numFmtId="0" fontId="1" fillId="0" borderId="1" xfId="0" applyFont="1" applyBorder="1" applyAlignment="1">
      <alignment vertical="center"/>
    </xf>
    <xf numFmtId="3" fontId="0" fillId="2" borderId="0" xfId="1" applyNumberFormat="1" applyFont="1" applyFill="1" applyAlignment="1">
      <alignment vertical="center"/>
    </xf>
    <xf numFmtId="165" fontId="0" fillId="2" borderId="0" xfId="1" applyNumberFormat="1" applyFont="1" applyFill="1" applyAlignment="1">
      <alignment vertical="center"/>
    </xf>
    <xf numFmtId="165" fontId="0" fillId="0" borderId="0" xfId="1" applyNumberFormat="1" applyFont="1" applyAlignment="1">
      <alignment vertical="center"/>
    </xf>
    <xf numFmtId="164" fontId="1" fillId="0" borderId="12" xfId="1" applyNumberFormat="1" applyFont="1" applyBorder="1" applyAlignment="1">
      <alignment horizontal="center" vertical="center" wrapText="1"/>
    </xf>
    <xf numFmtId="0" fontId="6" fillId="0" borderId="0" xfId="0" applyFont="1" applyAlignment="1">
      <alignment horizontal="center" vertical="center"/>
    </xf>
    <xf numFmtId="0" fontId="8" fillId="6" borderId="14" xfId="0" applyFont="1" applyFill="1" applyBorder="1" applyAlignment="1">
      <alignment horizontal="left" vertical="center" wrapText="1" readingOrder="1"/>
    </xf>
    <xf numFmtId="0" fontId="9" fillId="7" borderId="2" xfId="0" applyFont="1" applyFill="1" applyBorder="1" applyAlignment="1">
      <alignment horizontal="left" vertical="center" wrapText="1" readingOrder="1"/>
    </xf>
    <xf numFmtId="0" fontId="9" fillId="8" borderId="3" xfId="0" applyFont="1" applyFill="1" applyBorder="1" applyAlignment="1">
      <alignment horizontal="left" vertical="center" wrapText="1" readingOrder="1"/>
    </xf>
    <xf numFmtId="0" fontId="9" fillId="7" borderId="3" xfId="0" applyFont="1" applyFill="1" applyBorder="1" applyAlignment="1">
      <alignment horizontal="left" vertical="center" wrapText="1" readingOrder="1"/>
    </xf>
    <xf numFmtId="14" fontId="9" fillId="7" borderId="2" xfId="0" applyNumberFormat="1" applyFont="1" applyFill="1" applyBorder="1" applyAlignment="1">
      <alignment horizontal="left" vertical="center" wrapText="1" readingOrder="1"/>
    </xf>
    <xf numFmtId="14" fontId="9" fillId="8" borderId="3" xfId="0" applyNumberFormat="1" applyFont="1" applyFill="1" applyBorder="1" applyAlignment="1">
      <alignment horizontal="left" vertical="center" wrapText="1" readingOrder="1"/>
    </xf>
    <xf numFmtId="14" fontId="9" fillId="7" borderId="3" xfId="0" applyNumberFormat="1" applyFont="1" applyFill="1" applyBorder="1" applyAlignment="1">
      <alignment horizontal="left" vertical="center" wrapText="1" readingOrder="1"/>
    </xf>
    <xf numFmtId="0" fontId="8" fillId="6" borderId="9" xfId="0" applyFont="1" applyFill="1" applyBorder="1" applyAlignment="1">
      <alignment horizontal="left" vertical="center" wrapText="1" readingOrder="1"/>
    </xf>
    <xf numFmtId="0" fontId="8" fillId="6" borderId="2" xfId="0" applyFont="1" applyFill="1" applyBorder="1" applyAlignment="1">
      <alignment horizontal="left" vertical="center" wrapText="1" readingOrder="1"/>
    </xf>
    <xf numFmtId="0" fontId="9" fillId="8" borderId="2" xfId="0" applyFont="1" applyFill="1" applyBorder="1" applyAlignment="1">
      <alignment horizontal="left" vertical="center" wrapText="1" readingOrder="1"/>
    </xf>
    <xf numFmtId="2" fontId="10" fillId="8" borderId="3" xfId="0" applyNumberFormat="1" applyFont="1" applyFill="1" applyBorder="1" applyAlignment="1">
      <alignment horizontal="center" wrapText="1" readingOrder="1"/>
    </xf>
    <xf numFmtId="2" fontId="10" fillId="7" borderId="3" xfId="0" applyNumberFormat="1" applyFont="1" applyFill="1" applyBorder="1" applyAlignment="1">
      <alignment horizontal="center" wrapText="1" readingOrder="1"/>
    </xf>
    <xf numFmtId="0" fontId="4" fillId="0" borderId="0" xfId="0" applyFont="1" applyAlignment="1">
      <alignment vertical="center"/>
    </xf>
    <xf numFmtId="166" fontId="0" fillId="0" borderId="0" xfId="1" applyNumberFormat="1" applyFont="1" applyAlignment="1">
      <alignment vertical="center"/>
    </xf>
    <xf numFmtId="167" fontId="0" fillId="0" borderId="0" xfId="1" applyNumberFormat="1" applyFont="1" applyAlignment="1">
      <alignment vertical="center"/>
    </xf>
    <xf numFmtId="165" fontId="0" fillId="0" borderId="13" xfId="1" applyNumberFormat="1" applyFont="1" applyBorder="1" applyAlignment="1">
      <alignment horizontal="center" vertical="center"/>
    </xf>
    <xf numFmtId="4" fontId="7" fillId="0" borderId="0" xfId="0" applyNumberFormat="1" applyFont="1" applyAlignment="1">
      <alignment horizontal="center" vertical="center"/>
    </xf>
    <xf numFmtId="164" fontId="4" fillId="2" borderId="0" xfId="1" applyNumberFormat="1" applyFont="1" applyFill="1" applyAlignment="1">
      <alignment vertical="center"/>
    </xf>
    <xf numFmtId="164" fontId="4" fillId="0" borderId="0" xfId="1" applyNumberFormat="1" applyFont="1" applyAlignment="1">
      <alignment vertical="center"/>
    </xf>
    <xf numFmtId="0" fontId="2" fillId="0" borderId="0" xfId="3" applyFont="1" applyAlignment="1">
      <alignment vertical="center"/>
    </xf>
    <xf numFmtId="9" fontId="0" fillId="2" borderId="0" xfId="2" applyFont="1" applyFill="1" applyAlignment="1">
      <alignment vertical="center"/>
    </xf>
    <xf numFmtId="165" fontId="0" fillId="2" borderId="0" xfId="1" applyNumberFormat="1" applyFont="1" applyFill="1" applyAlignment="1">
      <alignment horizontal="center" vertical="center"/>
    </xf>
    <xf numFmtId="165" fontId="4" fillId="0" borderId="0" xfId="1" applyNumberFormat="1" applyFont="1" applyAlignment="1">
      <alignment vertical="center"/>
    </xf>
    <xf numFmtId="43" fontId="1" fillId="0" borderId="13" xfId="1" applyFont="1" applyBorder="1" applyAlignment="1">
      <alignment horizontal="center" vertical="center"/>
    </xf>
    <xf numFmtId="3" fontId="1" fillId="0" borderId="13" xfId="1" applyNumberFormat="1" applyFont="1" applyBorder="1" applyAlignment="1">
      <alignment horizontal="center" vertical="center"/>
    </xf>
    <xf numFmtId="3" fontId="0" fillId="0" borderId="0" xfId="1" applyNumberFormat="1" applyFont="1" applyAlignment="1">
      <alignment vertical="center"/>
    </xf>
    <xf numFmtId="4" fontId="1" fillId="0" borderId="13" xfId="1" applyNumberFormat="1" applyFont="1" applyBorder="1" applyAlignment="1">
      <alignment horizontal="center" vertical="center"/>
    </xf>
    <xf numFmtId="0" fontId="12" fillId="0" borderId="0" xfId="6" applyAlignment="1">
      <alignment horizontal="center" vertical="center"/>
    </xf>
    <xf numFmtId="164" fontId="5" fillId="2" borderId="0" xfId="1" applyNumberFormat="1" applyFont="1" applyFill="1" applyAlignment="1">
      <alignment vertical="center"/>
    </xf>
    <xf numFmtId="9" fontId="0" fillId="2" borderId="0" xfId="1" applyNumberFormat="1" applyFont="1" applyFill="1" applyAlignment="1">
      <alignment vertical="center"/>
    </xf>
    <xf numFmtId="3" fontId="5" fillId="0" borderId="0" xfId="0" applyNumberFormat="1" applyFont="1" applyAlignment="1">
      <alignment horizontal="center" vertical="center"/>
    </xf>
    <xf numFmtId="3" fontId="4" fillId="0" borderId="0" xfId="1" applyNumberFormat="1" applyFont="1" applyAlignment="1">
      <alignment vertical="center"/>
    </xf>
    <xf numFmtId="3" fontId="0" fillId="0" borderId="0" xfId="0" applyNumberFormat="1" applyAlignment="1">
      <alignment vertical="center"/>
    </xf>
    <xf numFmtId="4" fontId="0" fillId="0" borderId="0" xfId="0" applyNumberFormat="1" applyAlignment="1">
      <alignment vertical="center"/>
    </xf>
    <xf numFmtId="0" fontId="3" fillId="0" borderId="0" xfId="0" applyFont="1"/>
    <xf numFmtId="2" fontId="5" fillId="2" borderId="0" xfId="0" applyNumberFormat="1" applyFont="1" applyFill="1" applyAlignment="1">
      <alignment horizontal="center" vertical="center"/>
    </xf>
    <xf numFmtId="164" fontId="1" fillId="0" borderId="0" xfId="1" applyNumberFormat="1" applyFont="1" applyAlignment="1">
      <alignment vertical="center" wrapText="1"/>
    </xf>
    <xf numFmtId="164" fontId="4" fillId="3" borderId="0" xfId="1" applyNumberFormat="1" applyFont="1" applyFill="1" applyAlignment="1">
      <alignment vertical="center"/>
    </xf>
    <xf numFmtId="168" fontId="0" fillId="2" borderId="0" xfId="0" applyNumberFormat="1" applyFill="1" applyAlignment="1">
      <alignment vertical="center"/>
    </xf>
    <xf numFmtId="0" fontId="14" fillId="0" borderId="0" xfId="0" applyFont="1" applyAlignment="1">
      <alignment vertical="center"/>
    </xf>
    <xf numFmtId="0" fontId="0" fillId="0" borderId="0" xfId="0" applyAlignment="1">
      <alignment horizontal="left" vertical="center"/>
    </xf>
    <xf numFmtId="0" fontId="1" fillId="0" borderId="15" xfId="0" applyFont="1" applyBorder="1" applyAlignment="1">
      <alignment horizontal="center" vertical="center"/>
    </xf>
    <xf numFmtId="164" fontId="0" fillId="0" borderId="15" xfId="1" applyNumberFormat="1" applyFont="1" applyBorder="1" applyAlignment="1">
      <alignment vertical="center" wrapText="1"/>
    </xf>
    <xf numFmtId="0" fontId="0" fillId="0" borderId="15" xfId="0" applyBorder="1" applyAlignment="1">
      <alignment horizontal="center" vertical="center"/>
    </xf>
    <xf numFmtId="164" fontId="0" fillId="0" borderId="15" xfId="1" applyNumberFormat="1" applyFont="1" applyBorder="1" applyAlignment="1">
      <alignment vertical="center"/>
    </xf>
    <xf numFmtId="0" fontId="15" fillId="7" borderId="3" xfId="0" applyFont="1" applyFill="1" applyBorder="1" applyAlignment="1">
      <alignment horizontal="left" vertical="center" wrapText="1" readingOrder="1"/>
    </xf>
    <xf numFmtId="1" fontId="10" fillId="8" borderId="3" xfId="0" applyNumberFormat="1" applyFont="1" applyFill="1" applyBorder="1" applyAlignment="1">
      <alignment horizontal="center" wrapText="1" readingOrder="1"/>
    </xf>
    <xf numFmtId="1" fontId="10" fillId="7" borderId="3" xfId="0" applyNumberFormat="1" applyFont="1" applyFill="1" applyBorder="1" applyAlignment="1">
      <alignment horizontal="center" wrapText="1" readingOrder="1"/>
    </xf>
    <xf numFmtId="1" fontId="16" fillId="7" borderId="3" xfId="0" applyNumberFormat="1" applyFont="1" applyFill="1" applyBorder="1" applyAlignment="1">
      <alignment horizontal="center" wrapText="1" readingOrder="1"/>
    </xf>
    <xf numFmtId="0" fontId="17" fillId="2" borderId="0" xfId="0" applyFont="1" applyFill="1" applyAlignment="1">
      <alignment horizontal="center" vertical="center"/>
    </xf>
    <xf numFmtId="4" fontId="1" fillId="2" borderId="0" xfId="1" applyNumberFormat="1" applyFont="1" applyFill="1" applyAlignment="1">
      <alignment vertical="center"/>
    </xf>
    <xf numFmtId="2" fontId="1" fillId="2" borderId="0" xfId="0" applyNumberFormat="1" applyFont="1" applyFill="1" applyAlignment="1">
      <alignment vertical="center"/>
    </xf>
    <xf numFmtId="164" fontId="1" fillId="2" borderId="0" xfId="1" applyNumberFormat="1" applyFont="1" applyFill="1" applyAlignment="1">
      <alignment vertical="center"/>
    </xf>
    <xf numFmtId="43" fontId="1" fillId="2" borderId="0" xfId="1" applyFont="1" applyFill="1" applyAlignment="1">
      <alignment vertical="center"/>
    </xf>
    <xf numFmtId="164" fontId="1" fillId="0" borderId="0" xfId="1" applyNumberFormat="1" applyFont="1" applyAlignment="1">
      <alignment vertical="center"/>
    </xf>
    <xf numFmtId="164" fontId="18" fillId="2" borderId="0" xfId="1" applyNumberFormat="1" applyFont="1" applyFill="1" applyAlignment="1">
      <alignment vertical="center"/>
    </xf>
    <xf numFmtId="0" fontId="17" fillId="2" borderId="0" xfId="0" applyFont="1" applyFill="1" applyAlignment="1">
      <alignment horizontal="center" vertical="center" wrapText="1"/>
    </xf>
    <xf numFmtId="0" fontId="18" fillId="0" borderId="0" xfId="0" applyFont="1" applyAlignment="1">
      <alignment horizontal="center" vertical="center"/>
    </xf>
    <xf numFmtId="0" fontId="18" fillId="0" borderId="0" xfId="0" applyFont="1" applyAlignment="1">
      <alignment vertical="center"/>
    </xf>
    <xf numFmtId="0" fontId="17" fillId="2" borderId="0" xfId="0" applyFont="1" applyFill="1" applyAlignment="1">
      <alignment horizontal="left" vertical="top" wrapText="1"/>
    </xf>
    <xf numFmtId="164" fontId="17" fillId="2" borderId="0" xfId="1" applyNumberFormat="1" applyFont="1" applyFill="1" applyAlignment="1">
      <alignment vertical="center"/>
    </xf>
    <xf numFmtId="0" fontId="17" fillId="2" borderId="0" xfId="0" applyFont="1" applyFill="1" applyAlignment="1">
      <alignment horizontal="center" vertical="top" wrapText="1"/>
    </xf>
    <xf numFmtId="165" fontId="1" fillId="2" borderId="0" xfId="1" applyNumberFormat="1" applyFont="1" applyFill="1" applyAlignment="1">
      <alignment vertical="center"/>
    </xf>
    <xf numFmtId="0" fontId="19" fillId="0" borderId="0" xfId="0" applyFont="1" applyAlignment="1">
      <alignment vertical="center"/>
    </xf>
    <xf numFmtId="0" fontId="19" fillId="0" borderId="0" xfId="0" applyFont="1" applyAlignment="1">
      <alignment horizontal="center" vertical="center"/>
    </xf>
    <xf numFmtId="0" fontId="1" fillId="0" borderId="0" xfId="0" applyFont="1" applyAlignment="1">
      <alignment horizontal="left" vertical="center"/>
    </xf>
    <xf numFmtId="0" fontId="19" fillId="0" borderId="0" xfId="0" applyFont="1" applyAlignment="1">
      <alignment horizontal="left" vertical="center"/>
    </xf>
    <xf numFmtId="1" fontId="1" fillId="2" borderId="0" xfId="2" applyNumberFormat="1" applyFont="1" applyFill="1" applyAlignment="1">
      <alignment vertical="center"/>
    </xf>
    <xf numFmtId="1" fontId="1" fillId="0" borderId="13" xfId="2" applyNumberFormat="1" applyFont="1" applyBorder="1" applyAlignment="1">
      <alignment horizontal="center" vertical="center"/>
    </xf>
    <xf numFmtId="10" fontId="0" fillId="2" borderId="0" xfId="0" applyNumberFormat="1" applyFill="1" applyAlignment="1">
      <alignment horizontal="center" vertical="center"/>
    </xf>
    <xf numFmtId="0" fontId="20" fillId="0" borderId="0" xfId="0" applyFont="1" applyAlignment="1">
      <alignment horizontal="center" vertical="center"/>
    </xf>
    <xf numFmtId="3" fontId="21" fillId="0" borderId="0" xfId="0" applyNumberFormat="1" applyFont="1" applyAlignment="1">
      <alignment horizontal="center" vertical="center"/>
    </xf>
    <xf numFmtId="0" fontId="22" fillId="0" borderId="0" xfId="0" applyFont="1" applyAlignment="1">
      <alignment horizontal="center" vertical="center"/>
    </xf>
    <xf numFmtId="3" fontId="23" fillId="0" borderId="0" xfId="0" applyNumberFormat="1" applyFont="1" applyAlignment="1">
      <alignment horizontal="center" vertical="center"/>
    </xf>
    <xf numFmtId="0" fontId="0" fillId="9" borderId="0" xfId="0" applyFill="1"/>
    <xf numFmtId="0" fontId="0" fillId="0" borderId="0" xfId="0" applyAlignment="1">
      <alignment horizontal="left" vertical="center" wrapText="1"/>
    </xf>
    <xf numFmtId="0" fontId="5" fillId="0" borderId="0" xfId="0" applyFont="1" applyAlignment="1">
      <alignment horizontal="left" vertical="center" wrapText="1"/>
    </xf>
    <xf numFmtId="0" fontId="8" fillId="6" borderId="4" xfId="0" applyFont="1" applyFill="1" applyBorder="1" applyAlignment="1">
      <alignment horizontal="left" vertical="center" wrapText="1" readingOrder="1"/>
    </xf>
    <xf numFmtId="0" fontId="8" fillId="6" borderId="5" xfId="0" applyFont="1" applyFill="1" applyBorder="1" applyAlignment="1">
      <alignment horizontal="left" vertical="center" wrapText="1" readingOrder="1"/>
    </xf>
    <xf numFmtId="0" fontId="8" fillId="6" borderId="10" xfId="0" applyFont="1" applyFill="1" applyBorder="1" applyAlignment="1">
      <alignment horizontal="left" vertical="center" wrapText="1" readingOrder="1"/>
    </xf>
    <xf numFmtId="0" fontId="8" fillId="6" borderId="11" xfId="0" applyFont="1" applyFill="1" applyBorder="1" applyAlignment="1">
      <alignment horizontal="left" vertical="center" wrapText="1" readingOrder="1"/>
    </xf>
    <xf numFmtId="0" fontId="8" fillId="6" borderId="6" xfId="0" applyFont="1" applyFill="1" applyBorder="1" applyAlignment="1">
      <alignment horizontal="center" vertical="center" wrapText="1" readingOrder="1"/>
    </xf>
    <xf numFmtId="0" fontId="8" fillId="6" borderId="7" xfId="0" applyFont="1" applyFill="1" applyBorder="1" applyAlignment="1">
      <alignment horizontal="center" vertical="center" wrapText="1" readingOrder="1"/>
    </xf>
    <xf numFmtId="0" fontId="8" fillId="6" borderId="8" xfId="0" applyFont="1" applyFill="1" applyBorder="1" applyAlignment="1">
      <alignment horizontal="center" vertical="center" wrapText="1" readingOrder="1"/>
    </xf>
    <xf numFmtId="0" fontId="4" fillId="0" borderId="0" xfId="0" applyFont="1" applyAlignment="1">
      <alignment horizontal="left" vertical="center" wrapText="1"/>
    </xf>
    <xf numFmtId="0" fontId="3" fillId="0" borderId="0" xfId="0" applyFont="1" applyAlignment="1">
      <alignment horizontal="left" vertical="center" wrapText="1"/>
    </xf>
    <xf numFmtId="0" fontId="0" fillId="0" borderId="0" xfId="0" applyAlignment="1">
      <alignment horizontal="left" vertical="top" wrapText="1"/>
    </xf>
    <xf numFmtId="0" fontId="3" fillId="0" borderId="0" xfId="0" applyFont="1" applyAlignment="1">
      <alignment horizontal="left" vertical="top" wrapText="1"/>
    </xf>
    <xf numFmtId="0" fontId="13" fillId="0" borderId="0" xfId="0" applyFont="1" applyAlignment="1">
      <alignment horizontal="left" vertical="center" wrapText="1"/>
    </xf>
  </cellXfs>
  <cellStyles count="7">
    <cellStyle name="Comma" xfId="1" builtinId="3"/>
    <cellStyle name="Comma 2" xfId="4"/>
    <cellStyle name="Hyperlink" xfId="6" builtinId="8"/>
    <cellStyle name="Normal" xfId="0" builtinId="0"/>
    <cellStyle name="Normal 2" xfId="3"/>
    <cellStyle name="Percent" xfId="2" builtinId="5"/>
    <cellStyle name="Percent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66675</xdr:colOff>
      <xdr:row>1</xdr:row>
      <xdr:rowOff>142876</xdr:rowOff>
    </xdr:from>
    <xdr:to>
      <xdr:col>10</xdr:col>
      <xdr:colOff>600075</xdr:colOff>
      <xdr:row>10</xdr:row>
      <xdr:rowOff>76201</xdr:rowOff>
    </xdr:to>
    <xdr:sp macro="" textlink="">
      <xdr:nvSpPr>
        <xdr:cNvPr id="2" name="TextBox 2">
          <a:extLst>
            <a:ext uri="{FF2B5EF4-FFF2-40B4-BE49-F238E27FC236}">
              <a16:creationId xmlns:a16="http://schemas.microsoft.com/office/drawing/2014/main" xmlns="" id="{00000000-0008-0000-0000-000002000000}"/>
            </a:ext>
          </a:extLst>
        </xdr:cNvPr>
        <xdr:cNvSpPr txBox="1"/>
      </xdr:nvSpPr>
      <xdr:spPr>
        <a:xfrm>
          <a:off x="727075" y="498476"/>
          <a:ext cx="7137400" cy="1533525"/>
        </a:xfrm>
        <a:prstGeom prst="rect">
          <a:avLst/>
        </a:prstGeom>
        <a:solidFill>
          <a:schemeClr val="bg1"/>
        </a:solidFill>
        <a:ln>
          <a:noFill/>
        </a:ln>
      </xdr:spPr>
      <xdr:txBody>
        <a:bodyPr lIns="27432" tIns="22860" rIns="0" bIns="0" rtlCol="0"/>
        <a:lstStyle/>
        <a:p>
          <a:pPr algn="l"/>
          <a:r>
            <a:rPr lang="en-US" sz="1100" b="1">
              <a:latin typeface="+mn-lt"/>
            </a:rPr>
            <a:t>UUW32</a:t>
          </a:r>
        </a:p>
        <a:p>
          <a:pPr algn="l"/>
          <a:r>
            <a:rPr lang="en-US" sz="1100" b="1">
              <a:latin typeface="+mn-lt"/>
            </a:rPr>
            <a:t>PCD</a:t>
          </a:r>
          <a:r>
            <a:rPr lang="en-US" sz="1100" b="1" baseline="0">
              <a:latin typeface="+mn-lt"/>
            </a:rPr>
            <a:t> excel</a:t>
          </a:r>
          <a:endParaRPr lang="en-US" sz="1100" b="1">
            <a:latin typeface="+mn-lt"/>
          </a:endParaRPr>
        </a:p>
        <a:p>
          <a:pPr algn="l"/>
          <a:endParaRPr lang="en-US" sz="1100" b="1">
            <a:latin typeface="+mn-lt"/>
          </a:endParaRPr>
        </a:p>
        <a:p>
          <a:r>
            <a:rPr lang="en-GB" b="1"/>
            <a:t>October 2023 </a:t>
          </a:r>
        </a:p>
        <a:p>
          <a:endParaRPr lang="en-GB" b="1"/>
        </a:p>
        <a:p>
          <a:r>
            <a:rPr lang="en-GB" b="1"/>
            <a:t>Chapter 5 supplementary document </a:t>
          </a:r>
        </a:p>
        <a:p>
          <a:r>
            <a:rPr lang="en-GB"/>
            <a:t>This document provides our proposals for price control deliverables (PCDs) to be applied to relevant enhancement</a:t>
          </a:r>
          <a:r>
            <a:rPr lang="en-GB" baseline="0"/>
            <a:t> programmes and cost adjustment claims, </a:t>
          </a:r>
          <a:r>
            <a:rPr lang="en-GB"/>
            <a:t>and how we</a:t>
          </a:r>
          <a:r>
            <a:rPr lang="en-GB" baseline="0"/>
            <a:t> propose that they should be calculated.</a:t>
          </a:r>
          <a:endParaRPr lang="en-GB"/>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2:K11"/>
  <sheetViews>
    <sheetView zoomScale="112" zoomScaleNormal="112" workbookViewId="0"/>
  </sheetViews>
  <sheetFormatPr defaultRowHeight="15" x14ac:dyDescent="0.25"/>
  <sheetData>
    <row r="2" spans="1:11" x14ac:dyDescent="0.25">
      <c r="A2" s="109"/>
      <c r="B2" s="109"/>
      <c r="C2" s="109"/>
      <c r="D2" s="109"/>
      <c r="E2" s="109"/>
      <c r="F2" s="109"/>
      <c r="G2" s="109"/>
      <c r="H2" s="109"/>
      <c r="I2" s="109"/>
      <c r="J2" s="109"/>
      <c r="K2" s="109"/>
    </row>
    <row r="3" spans="1:11" x14ac:dyDescent="0.25">
      <c r="A3" s="109"/>
      <c r="B3" s="109"/>
      <c r="C3" s="109"/>
      <c r="D3" s="109"/>
      <c r="E3" s="109"/>
      <c r="F3" s="109"/>
      <c r="G3" s="109"/>
      <c r="H3" s="109"/>
      <c r="I3" s="109"/>
      <c r="J3" s="109"/>
      <c r="K3" s="109"/>
    </row>
    <row r="4" spans="1:11" x14ac:dyDescent="0.25">
      <c r="A4" s="109"/>
      <c r="B4" s="109"/>
      <c r="C4" s="109"/>
      <c r="D4" s="109"/>
      <c r="E4" s="109"/>
      <c r="F4" s="109"/>
      <c r="G4" s="109"/>
      <c r="H4" s="109"/>
      <c r="I4" s="109"/>
      <c r="J4" s="109"/>
      <c r="K4" s="109"/>
    </row>
    <row r="5" spans="1:11" x14ac:dyDescent="0.25">
      <c r="A5" s="109"/>
      <c r="B5" s="109"/>
      <c r="C5" s="109"/>
      <c r="D5" s="109"/>
      <c r="E5" s="109"/>
      <c r="F5" s="109"/>
      <c r="G5" s="109"/>
      <c r="H5" s="109"/>
      <c r="I5" s="109"/>
      <c r="J5" s="109"/>
      <c r="K5" s="109"/>
    </row>
    <row r="6" spans="1:11" x14ac:dyDescent="0.25">
      <c r="A6" s="109"/>
      <c r="B6" s="109"/>
      <c r="C6" s="109"/>
      <c r="D6" s="109"/>
      <c r="E6" s="109"/>
      <c r="F6" s="109"/>
      <c r="G6" s="109"/>
      <c r="H6" s="109"/>
      <c r="I6" s="109"/>
      <c r="J6" s="109"/>
      <c r="K6" s="109"/>
    </row>
    <row r="7" spans="1:11" x14ac:dyDescent="0.25">
      <c r="A7" s="109"/>
      <c r="B7" s="109"/>
      <c r="C7" s="109"/>
      <c r="D7" s="109"/>
      <c r="E7" s="109"/>
      <c r="F7" s="109"/>
      <c r="G7" s="109"/>
      <c r="H7" s="109"/>
      <c r="I7" s="109"/>
      <c r="J7" s="109"/>
      <c r="K7" s="109"/>
    </row>
    <row r="8" spans="1:11" x14ac:dyDescent="0.25">
      <c r="A8" s="109"/>
      <c r="B8" s="109"/>
      <c r="C8" s="109"/>
      <c r="D8" s="109"/>
      <c r="E8" s="109"/>
      <c r="F8" s="109"/>
      <c r="G8" s="109"/>
      <c r="H8" s="109"/>
      <c r="I8" s="109"/>
      <c r="J8" s="109"/>
      <c r="K8" s="109"/>
    </row>
    <row r="9" spans="1:11" x14ac:dyDescent="0.25">
      <c r="A9" s="109"/>
      <c r="B9" s="109"/>
      <c r="C9" s="109"/>
      <c r="D9" s="109"/>
      <c r="E9" s="109"/>
      <c r="F9" s="109"/>
      <c r="G9" s="109"/>
      <c r="H9" s="109"/>
      <c r="I9" s="109"/>
      <c r="J9" s="109"/>
      <c r="K9" s="109"/>
    </row>
    <row r="10" spans="1:11" x14ac:dyDescent="0.25">
      <c r="A10" s="109"/>
      <c r="B10" s="109"/>
      <c r="C10" s="109"/>
      <c r="D10" s="109"/>
      <c r="E10" s="109"/>
      <c r="F10" s="109"/>
      <c r="G10" s="109"/>
      <c r="H10" s="109"/>
      <c r="I10" s="109"/>
      <c r="J10" s="109"/>
      <c r="K10" s="109"/>
    </row>
    <row r="11" spans="1:11" x14ac:dyDescent="0.25">
      <c r="A11" s="109"/>
      <c r="B11" s="109"/>
      <c r="C11" s="109"/>
      <c r="D11" s="109"/>
      <c r="E11" s="109"/>
      <c r="F11" s="109"/>
      <c r="G11" s="109"/>
      <c r="H11" s="109"/>
      <c r="I11" s="109"/>
      <c r="J11" s="109"/>
      <c r="K11" s="109"/>
    </row>
  </sheetData>
  <pageMargins left="0.7" right="0.7" top="0.75" bottom="0.75" header="0.3" footer="0.3"/>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44"/>
  <sheetViews>
    <sheetView tabSelected="1" zoomScale="112" zoomScaleNormal="112" workbookViewId="0">
      <pane xSplit="2" ySplit="1" topLeftCell="C2" activePane="bottomRight" state="frozen"/>
      <selection pane="topRight" activeCell="I44" sqref="I44"/>
      <selection pane="bottomLeft" activeCell="I44" sqref="I44"/>
      <selection pane="bottomRight" activeCell="O8" sqref="O8"/>
    </sheetView>
  </sheetViews>
  <sheetFormatPr defaultColWidth="8.85546875" defaultRowHeight="15" x14ac:dyDescent="0.25"/>
  <cols>
    <col min="1" max="1" width="2.5703125" style="5" customWidth="1"/>
    <col min="2" max="2" width="30.42578125" style="1" customWidth="1"/>
    <col min="3" max="3" width="12.85546875" style="10" customWidth="1"/>
    <col min="4" max="4" width="12.5703125" style="10" bestFit="1" customWidth="1"/>
    <col min="5" max="5" width="11.85546875" style="14" customWidth="1"/>
    <col min="6" max="6" width="15.5703125" style="14" customWidth="1"/>
    <col min="7" max="11" width="13.42578125" style="14" customWidth="1"/>
    <col min="12" max="12" width="10.5703125" style="14" bestFit="1" customWidth="1"/>
    <col min="13" max="13" width="1.5703125" style="1" customWidth="1"/>
    <col min="14" max="14" width="13.5703125" style="1" bestFit="1" customWidth="1"/>
    <col min="15" max="15" width="11.5703125" style="1" bestFit="1" customWidth="1"/>
    <col min="16" max="16384" width="8.85546875" style="1"/>
  </cols>
  <sheetData>
    <row r="1" spans="1:13" ht="18.75" x14ac:dyDescent="0.25">
      <c r="A1" s="2" t="s">
        <v>182</v>
      </c>
    </row>
    <row r="3" spans="1:13" x14ac:dyDescent="0.25">
      <c r="A3" s="5" t="s">
        <v>76</v>
      </c>
    </row>
    <row r="4" spans="1:13" ht="42.6" customHeight="1" x14ac:dyDescent="0.25">
      <c r="B4" s="1" t="s">
        <v>77</v>
      </c>
      <c r="C4" s="110" t="s">
        <v>183</v>
      </c>
      <c r="D4" s="110"/>
      <c r="E4" s="110"/>
      <c r="F4" s="110"/>
      <c r="G4" s="110"/>
      <c r="H4" s="110"/>
      <c r="I4" s="110"/>
      <c r="J4" s="110"/>
      <c r="K4" s="110"/>
      <c r="L4" s="110"/>
    </row>
    <row r="5" spans="1:13" ht="63.6" customHeight="1" x14ac:dyDescent="0.25">
      <c r="B5" s="1" t="s">
        <v>79</v>
      </c>
      <c r="C5" s="110" t="s">
        <v>184</v>
      </c>
      <c r="D5" s="110"/>
      <c r="E5" s="110"/>
      <c r="F5" s="110"/>
      <c r="G5" s="110"/>
      <c r="H5" s="110"/>
      <c r="I5" s="110"/>
      <c r="J5" s="110"/>
      <c r="K5" s="110"/>
      <c r="L5" s="110"/>
    </row>
    <row r="6" spans="1:13" ht="61.35" customHeight="1" x14ac:dyDescent="0.25">
      <c r="B6" s="1" t="s">
        <v>81</v>
      </c>
      <c r="C6" s="110" t="s">
        <v>185</v>
      </c>
      <c r="D6" s="110"/>
      <c r="E6" s="110"/>
      <c r="F6" s="110"/>
      <c r="G6" s="110"/>
      <c r="H6" s="110"/>
      <c r="I6" s="110"/>
      <c r="J6" s="110"/>
      <c r="K6" s="110"/>
      <c r="L6" s="110"/>
    </row>
    <row r="7" spans="1:13" x14ac:dyDescent="0.25">
      <c r="B7" s="1" t="s">
        <v>83</v>
      </c>
      <c r="C7" s="110" t="s">
        <v>84</v>
      </c>
      <c r="D7" s="110"/>
      <c r="E7" s="110"/>
      <c r="F7" s="110"/>
      <c r="G7" s="110"/>
      <c r="H7" s="110"/>
      <c r="I7" s="110"/>
      <c r="J7" s="110"/>
      <c r="K7" s="110"/>
      <c r="L7" s="110"/>
    </row>
    <row r="8" spans="1:13" ht="64.349999999999994" customHeight="1" x14ac:dyDescent="0.25">
      <c r="B8" s="1" t="s">
        <v>85</v>
      </c>
      <c r="C8" s="110" t="s">
        <v>186</v>
      </c>
      <c r="D8" s="110"/>
      <c r="E8" s="110"/>
      <c r="F8" s="110"/>
      <c r="G8" s="110"/>
      <c r="H8" s="110"/>
      <c r="I8" s="110"/>
      <c r="J8" s="110"/>
      <c r="K8" s="110"/>
      <c r="L8" s="110"/>
    </row>
    <row r="9" spans="1:13" ht="15.75" thickBot="1" x14ac:dyDescent="0.3">
      <c r="G9" s="21"/>
      <c r="H9" s="21"/>
      <c r="I9" s="21"/>
      <c r="J9" s="21"/>
      <c r="K9" s="21"/>
    </row>
    <row r="10" spans="1:13" ht="30" x14ac:dyDescent="0.25">
      <c r="A10" s="5" t="s">
        <v>86</v>
      </c>
      <c r="C10" s="11" t="s">
        <v>87</v>
      </c>
      <c r="D10" s="11" t="s">
        <v>3</v>
      </c>
      <c r="E10" s="18">
        <v>2024</v>
      </c>
      <c r="F10" s="18">
        <v>2025</v>
      </c>
      <c r="G10" s="18">
        <v>2026</v>
      </c>
      <c r="H10" s="18">
        <f>G10+1</f>
        <v>2027</v>
      </c>
      <c r="I10" s="18">
        <f>H10+1</f>
        <v>2028</v>
      </c>
      <c r="J10" s="18">
        <f>I10+1</f>
        <v>2029</v>
      </c>
      <c r="K10" s="18">
        <f>J10+1</f>
        <v>2030</v>
      </c>
      <c r="L10" s="33" t="s">
        <v>4</v>
      </c>
      <c r="M10" s="5"/>
    </row>
    <row r="11" spans="1:13" s="5" customFormat="1" ht="45.75" thickBot="1" x14ac:dyDescent="0.3">
      <c r="B11" s="5" t="s">
        <v>88</v>
      </c>
      <c r="C11" s="91" t="s">
        <v>187</v>
      </c>
      <c r="D11" s="11"/>
      <c r="E11" s="87">
        <v>129.80000000000001</v>
      </c>
      <c r="F11" s="87">
        <v>473.06439470999999</v>
      </c>
      <c r="G11" s="87">
        <v>3268.3643947099999</v>
      </c>
      <c r="H11" s="87">
        <v>7602.8275618799998</v>
      </c>
      <c r="I11" s="87">
        <v>19818.919445009997</v>
      </c>
      <c r="J11" s="87">
        <v>28804.612507059992</v>
      </c>
      <c r="K11" s="87">
        <v>29638.612507059996</v>
      </c>
      <c r="L11" s="59">
        <f>K11</f>
        <v>29638.612507059996</v>
      </c>
      <c r="M11" s="93"/>
    </row>
    <row r="12" spans="1:13" x14ac:dyDescent="0.25">
      <c r="B12" s="1" t="s">
        <v>10</v>
      </c>
      <c r="C12" s="10" t="s">
        <v>11</v>
      </c>
      <c r="D12" s="24">
        <f>SUM(E12:K12)</f>
        <v>2339849667.7928095</v>
      </c>
      <c r="E12" s="15">
        <v>50941672.853342161</v>
      </c>
      <c r="F12" s="15">
        <v>132561148.23784325</v>
      </c>
      <c r="G12" s="15">
        <v>369451248.9195987</v>
      </c>
      <c r="H12" s="15">
        <v>573676162.68758166</v>
      </c>
      <c r="I12" s="15">
        <v>647102266.15110469</v>
      </c>
      <c r="J12" s="15">
        <v>472623940.02918458</v>
      </c>
      <c r="K12" s="15">
        <v>93493228.914154738</v>
      </c>
    </row>
    <row r="13" spans="1:13" x14ac:dyDescent="0.25">
      <c r="B13" s="1" t="s">
        <v>13</v>
      </c>
      <c r="C13" s="10" t="s">
        <v>11</v>
      </c>
      <c r="D13" s="24">
        <f>SUM(E13:K13)</f>
        <v>35981562.600458965</v>
      </c>
      <c r="E13" s="15">
        <v>0</v>
      </c>
      <c r="F13" s="15">
        <v>33918.552374321102</v>
      </c>
      <c r="G13" s="15">
        <v>135652.21497080944</v>
      </c>
      <c r="H13" s="15">
        <v>707776.0621427549</v>
      </c>
      <c r="I13" s="15">
        <v>4605659.0531474715</v>
      </c>
      <c r="J13" s="15">
        <v>10832544.523089914</v>
      </c>
      <c r="K13" s="15">
        <v>19666012.19473369</v>
      </c>
    </row>
    <row r="14" spans="1:13" x14ac:dyDescent="0.25">
      <c r="B14" s="1" t="s">
        <v>15</v>
      </c>
      <c r="C14" s="10" t="s">
        <v>16</v>
      </c>
      <c r="D14" s="104">
        <v>3.2300000000000002E-2</v>
      </c>
    </row>
    <row r="15" spans="1:13" ht="30" x14ac:dyDescent="0.25">
      <c r="B15" s="4" t="s">
        <v>18</v>
      </c>
      <c r="C15" s="10" t="s">
        <v>16</v>
      </c>
      <c r="D15" s="104">
        <v>3.5000000000000003E-2</v>
      </c>
    </row>
    <row r="16" spans="1:13" x14ac:dyDescent="0.25">
      <c r="B16" s="1" t="s">
        <v>20</v>
      </c>
      <c r="C16" s="10" t="s">
        <v>16</v>
      </c>
      <c r="D16" s="104">
        <v>0.5</v>
      </c>
    </row>
    <row r="17" spans="1:10" x14ac:dyDescent="0.25">
      <c r="B17" s="1" t="s">
        <v>22</v>
      </c>
      <c r="C17" s="10" t="s">
        <v>16</v>
      </c>
      <c r="D17" s="104">
        <v>0.5</v>
      </c>
    </row>
    <row r="18" spans="1:10" x14ac:dyDescent="0.25">
      <c r="B18" s="1" t="s">
        <v>24</v>
      </c>
      <c r="C18" s="25" t="str">
        <f>"£/"&amp;$C$11</f>
        <v>£/modelled reduction in total spills</v>
      </c>
      <c r="D18" s="23">
        <v>567</v>
      </c>
    </row>
    <row r="20" spans="1:10" x14ac:dyDescent="0.25">
      <c r="A20" s="5" t="s">
        <v>26</v>
      </c>
      <c r="B20" s="98" t="s">
        <v>90</v>
      </c>
      <c r="C20" s="99" t="s">
        <v>87</v>
      </c>
      <c r="D20" s="101" t="s">
        <v>91</v>
      </c>
    </row>
    <row r="21" spans="1:10" x14ac:dyDescent="0.25">
      <c r="B21" s="1" t="s">
        <v>27</v>
      </c>
      <c r="C21" s="10" t="s">
        <v>16</v>
      </c>
      <c r="D21" s="20">
        <v>0</v>
      </c>
    </row>
    <row r="22" spans="1:10" x14ac:dyDescent="0.25">
      <c r="B22" s="1" t="s">
        <v>29</v>
      </c>
      <c r="C22" s="10" t="s">
        <v>16</v>
      </c>
      <c r="D22" s="20">
        <v>0</v>
      </c>
    </row>
    <row r="23" spans="1:10" x14ac:dyDescent="0.25">
      <c r="B23" s="1" t="s">
        <v>31</v>
      </c>
      <c r="C23" s="10" t="s">
        <v>16</v>
      </c>
      <c r="D23" s="20">
        <v>1</v>
      </c>
    </row>
    <row r="24" spans="1:10" x14ac:dyDescent="0.25">
      <c r="B24" s="1" t="s">
        <v>33</v>
      </c>
      <c r="C24" s="10" t="s">
        <v>16</v>
      </c>
      <c r="D24" s="27">
        <f>1-SUM(D21:D23)</f>
        <v>0</v>
      </c>
    </row>
    <row r="26" spans="1:10" x14ac:dyDescent="0.25">
      <c r="A26" s="5" t="s">
        <v>35</v>
      </c>
      <c r="C26" s="99" t="s">
        <v>87</v>
      </c>
      <c r="D26" s="105" t="s">
        <v>36</v>
      </c>
      <c r="E26" s="22" t="s">
        <v>37</v>
      </c>
      <c r="F26" s="22" t="s">
        <v>38</v>
      </c>
      <c r="G26" s="22" t="s">
        <v>39</v>
      </c>
      <c r="H26" s="22" t="s">
        <v>40</v>
      </c>
      <c r="I26" s="1"/>
      <c r="J26" s="1"/>
    </row>
    <row r="27" spans="1:10" x14ac:dyDescent="0.25">
      <c r="B27" s="1" t="s">
        <v>41</v>
      </c>
      <c r="C27" s="25" t="str">
        <f t="shared" ref="C27:C29" si="0">"£/"&amp;$C$11</f>
        <v>£/modelled reduction in total spills</v>
      </c>
      <c r="D27" s="106">
        <f>MAX(0,(D12+D13)/L11*D16-D18)</f>
        <v>39513.000874321282</v>
      </c>
      <c r="E27" s="24">
        <f>$D27*$D$21</f>
        <v>0</v>
      </c>
      <c r="F27" s="24">
        <f>$D27*$D$22</f>
        <v>0</v>
      </c>
      <c r="G27" s="24">
        <f>$D27*$D$23</f>
        <v>39513.000874321282</v>
      </c>
      <c r="H27" s="24">
        <f>$D27*$D$24*$D$17</f>
        <v>0</v>
      </c>
      <c r="I27" s="1"/>
      <c r="J27" s="1"/>
    </row>
    <row r="28" spans="1:10" x14ac:dyDescent="0.25">
      <c r="B28" s="1" t="s">
        <v>43</v>
      </c>
      <c r="C28" s="25" t="str">
        <f t="shared" si="0"/>
        <v>£/modelled reduction in total spills</v>
      </c>
      <c r="D28" s="106">
        <f>D27*D14</f>
        <v>1276.2699282405774</v>
      </c>
      <c r="E28" s="24">
        <f t="shared" ref="E28:E29" si="1">$D28*$D$21</f>
        <v>0</v>
      </c>
      <c r="F28" s="24">
        <f t="shared" ref="F28:F29" si="2">$D28*$D$22</f>
        <v>0</v>
      </c>
      <c r="G28" s="24">
        <f t="shared" ref="G28:G29" si="3">$D28*$D$23</f>
        <v>1276.2699282405774</v>
      </c>
      <c r="H28" s="24">
        <f>$D28*$D$24*$D$17</f>
        <v>0</v>
      </c>
      <c r="I28" s="1"/>
      <c r="J28" s="1"/>
    </row>
    <row r="29" spans="1:10" x14ac:dyDescent="0.25">
      <c r="B29" s="1" t="s">
        <v>45</v>
      </c>
      <c r="C29" s="25" t="str">
        <f t="shared" si="0"/>
        <v>£/modelled reduction in total spills</v>
      </c>
      <c r="D29" s="106">
        <f>MAX(0,((D12+D13)/L11)*D16*D15+D13*D16/SUM(E11:K11)-D18)+D28</f>
        <v>2312.5551714734056</v>
      </c>
      <c r="E29" s="24">
        <f t="shared" si="1"/>
        <v>0</v>
      </c>
      <c r="F29" s="24">
        <f t="shared" si="2"/>
        <v>0</v>
      </c>
      <c r="G29" s="24">
        <f t="shared" si="3"/>
        <v>2312.5551714734056</v>
      </c>
      <c r="H29" s="24">
        <f>$D29*$D$24*$D$17</f>
        <v>0</v>
      </c>
      <c r="I29" s="1"/>
      <c r="J29" s="1"/>
    </row>
    <row r="32" spans="1:10" x14ac:dyDescent="0.25">
      <c r="A32" s="5" t="s">
        <v>92</v>
      </c>
    </row>
    <row r="33" spans="1:12" x14ac:dyDescent="0.25">
      <c r="B33" s="1" t="s">
        <v>93</v>
      </c>
      <c r="E33" s="15">
        <v>129.80000000000001</v>
      </c>
      <c r="F33" s="15">
        <v>473.06439470999999</v>
      </c>
      <c r="G33" s="15">
        <v>3268.3643947099999</v>
      </c>
      <c r="H33" s="15">
        <v>7602.8275618799998</v>
      </c>
      <c r="I33" s="15">
        <v>19818.919445009997</v>
      </c>
      <c r="J33" s="15">
        <v>28804.612507059992</v>
      </c>
      <c r="K33" s="15">
        <v>29638.612507059996</v>
      </c>
      <c r="L33" s="15">
        <v>29638.612507059996</v>
      </c>
    </row>
    <row r="34" spans="1:12" x14ac:dyDescent="0.25">
      <c r="B34" s="1" t="s">
        <v>41</v>
      </c>
      <c r="E34" s="16"/>
      <c r="F34" s="16"/>
      <c r="G34" s="16"/>
      <c r="H34" s="16"/>
      <c r="I34" s="16"/>
      <c r="J34" s="16"/>
      <c r="K34" s="16"/>
      <c r="L34" s="14">
        <f>MAX(0,$L$11-L33)</f>
        <v>0</v>
      </c>
    </row>
    <row r="35" spans="1:12" x14ac:dyDescent="0.25">
      <c r="B35" s="1" t="s">
        <v>43</v>
      </c>
      <c r="E35" s="14">
        <f t="shared" ref="E35:H35" si="4">MAX(0,MIN(E$11-E33,$L$11-$L33))</f>
        <v>0</v>
      </c>
      <c r="F35" s="14">
        <f t="shared" si="4"/>
        <v>0</v>
      </c>
      <c r="G35" s="14">
        <f t="shared" si="4"/>
        <v>0</v>
      </c>
      <c r="H35" s="14">
        <f t="shared" si="4"/>
        <v>0</v>
      </c>
      <c r="I35" s="14">
        <f>MAX(0,MIN(I$11-I33,$L$11-$L33))</f>
        <v>0</v>
      </c>
      <c r="J35" s="14">
        <f t="shared" ref="J35:K35" si="5">MAX(0,MIN(J$11-J33,$L$11-$L33))</f>
        <v>0</v>
      </c>
      <c r="K35" s="14">
        <f t="shared" si="5"/>
        <v>0</v>
      </c>
      <c r="L35" s="16"/>
    </row>
    <row r="36" spans="1:12" x14ac:dyDescent="0.25">
      <c r="B36" s="1" t="s">
        <v>45</v>
      </c>
      <c r="E36" s="14">
        <f>MAX(0,E$11-E33-($L$11-IF($L33&gt;$L$11,$L$11,$L33)))</f>
        <v>0</v>
      </c>
      <c r="F36" s="14">
        <f t="shared" ref="F36:K36" si="6">MAX(0,F$11-F33-($L$11-IF($L33&gt;$L$11,$L$11,$L33)))</f>
        <v>0</v>
      </c>
      <c r="G36" s="14">
        <f t="shared" si="6"/>
        <v>0</v>
      </c>
      <c r="H36" s="14">
        <f t="shared" si="6"/>
        <v>0</v>
      </c>
      <c r="I36" s="14">
        <f t="shared" si="6"/>
        <v>0</v>
      </c>
      <c r="J36" s="14">
        <f t="shared" si="6"/>
        <v>0</v>
      </c>
      <c r="K36" s="14">
        <f t="shared" si="6"/>
        <v>0</v>
      </c>
      <c r="L36" s="16"/>
    </row>
    <row r="37" spans="1:12" ht="15.75" thickBot="1" x14ac:dyDescent="0.3">
      <c r="B37" s="8" t="s">
        <v>5</v>
      </c>
      <c r="C37" s="12"/>
      <c r="D37" s="12"/>
      <c r="E37" s="17"/>
      <c r="F37" s="17"/>
      <c r="G37" s="17"/>
      <c r="H37" s="17"/>
      <c r="I37" s="17"/>
      <c r="J37" s="17"/>
      <c r="K37" s="17"/>
      <c r="L37" s="17"/>
    </row>
    <row r="38" spans="1:12" ht="15.75" thickTop="1" x14ac:dyDescent="0.25"/>
    <row r="39" spans="1:12" x14ac:dyDescent="0.25">
      <c r="A39" s="5" t="s">
        <v>94</v>
      </c>
      <c r="D39" s="22" t="s">
        <v>37</v>
      </c>
      <c r="E39" s="22" t="s">
        <v>38</v>
      </c>
      <c r="F39" s="22" t="s">
        <v>39</v>
      </c>
      <c r="G39" s="22" t="s">
        <v>40</v>
      </c>
      <c r="H39" s="22" t="s">
        <v>95</v>
      </c>
    </row>
    <row r="40" spans="1:12" x14ac:dyDescent="0.25">
      <c r="B40" s="1" t="s">
        <v>41</v>
      </c>
      <c r="D40" s="3">
        <f t="shared" ref="D40:G42" si="7">SUM($E34:$L34)*E27</f>
        <v>0</v>
      </c>
      <c r="E40" s="3">
        <f t="shared" si="7"/>
        <v>0</v>
      </c>
      <c r="F40" s="3">
        <f t="shared" si="7"/>
        <v>0</v>
      </c>
      <c r="G40" s="3">
        <f t="shared" si="7"/>
        <v>0</v>
      </c>
      <c r="H40" s="6">
        <f>SUM(D40:G40)</f>
        <v>0</v>
      </c>
    </row>
    <row r="41" spans="1:12" x14ac:dyDescent="0.25">
      <c r="B41" s="1" t="s">
        <v>43</v>
      </c>
      <c r="D41" s="3">
        <f t="shared" si="7"/>
        <v>0</v>
      </c>
      <c r="E41" s="3">
        <f t="shared" si="7"/>
        <v>0</v>
      </c>
      <c r="F41" s="3">
        <f t="shared" si="7"/>
        <v>0</v>
      </c>
      <c r="G41" s="3">
        <f t="shared" si="7"/>
        <v>0</v>
      </c>
      <c r="H41" s="6">
        <f t="shared" ref="H41:H42" si="8">SUM(D41:G41)</f>
        <v>0</v>
      </c>
    </row>
    <row r="42" spans="1:12" x14ac:dyDescent="0.25">
      <c r="B42" s="1" t="s">
        <v>45</v>
      </c>
      <c r="D42" s="3">
        <f t="shared" si="7"/>
        <v>0</v>
      </c>
      <c r="E42" s="3">
        <f t="shared" si="7"/>
        <v>0</v>
      </c>
      <c r="F42" s="3">
        <f t="shared" si="7"/>
        <v>0</v>
      </c>
      <c r="G42" s="3">
        <f t="shared" si="7"/>
        <v>0</v>
      </c>
      <c r="H42" s="6">
        <f t="shared" si="8"/>
        <v>0</v>
      </c>
    </row>
    <row r="43" spans="1:12" ht="15.75" thickBot="1" x14ac:dyDescent="0.3">
      <c r="B43" s="29" t="s">
        <v>5</v>
      </c>
      <c r="C43" s="29"/>
      <c r="D43" s="9">
        <f>SUM(D40:D42)</f>
        <v>0</v>
      </c>
      <c r="E43" s="9">
        <f t="shared" ref="E43:H43" si="9">SUM(E40:E42)</f>
        <v>0</v>
      </c>
      <c r="F43" s="9">
        <f t="shared" si="9"/>
        <v>0</v>
      </c>
      <c r="G43" s="9">
        <f t="shared" si="9"/>
        <v>0</v>
      </c>
      <c r="H43" s="9">
        <f t="shared" si="9"/>
        <v>0</v>
      </c>
    </row>
    <row r="44" spans="1:12" ht="15.75" thickTop="1" x14ac:dyDescent="0.25"/>
  </sheetData>
  <mergeCells count="5">
    <mergeCell ref="C4:L4"/>
    <mergeCell ref="C5:L5"/>
    <mergeCell ref="C6:L6"/>
    <mergeCell ref="C7:L7"/>
    <mergeCell ref="C8:L8"/>
  </mergeCells>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44"/>
  <sheetViews>
    <sheetView zoomScale="112" zoomScaleNormal="112" workbookViewId="0">
      <pane xSplit="2" ySplit="1" topLeftCell="C2" activePane="bottomRight" state="frozen"/>
      <selection pane="topRight" activeCell="I44" sqref="I44"/>
      <selection pane="bottomLeft" activeCell="I44" sqref="I44"/>
      <selection pane="bottomRight" activeCell="C2" sqref="C2"/>
    </sheetView>
  </sheetViews>
  <sheetFormatPr defaultColWidth="8.85546875" defaultRowHeight="15" x14ac:dyDescent="0.25"/>
  <cols>
    <col min="1" max="1" width="2.5703125" style="5" customWidth="1"/>
    <col min="2" max="2" width="30.42578125" style="1" customWidth="1"/>
    <col min="3" max="3" width="12.85546875" style="10" customWidth="1"/>
    <col min="4" max="4" width="12.5703125" style="10" bestFit="1" customWidth="1"/>
    <col min="5" max="6" width="11.85546875" style="14" customWidth="1"/>
    <col min="7" max="11" width="13.42578125" style="14" customWidth="1"/>
    <col min="12" max="12" width="10.5703125" style="14" bestFit="1" customWidth="1"/>
    <col min="13" max="13" width="1.5703125" style="1" customWidth="1"/>
    <col min="14" max="14" width="13.5703125" style="1" bestFit="1" customWidth="1"/>
    <col min="15" max="15" width="11.5703125" style="1" bestFit="1" customWidth="1"/>
    <col min="16" max="16384" width="8.85546875" style="1"/>
  </cols>
  <sheetData>
    <row r="1" spans="1:13" ht="18.75" x14ac:dyDescent="0.25">
      <c r="A1" s="2" t="s">
        <v>188</v>
      </c>
    </row>
    <row r="3" spans="1:13" x14ac:dyDescent="0.25">
      <c r="A3" s="5" t="s">
        <v>76</v>
      </c>
    </row>
    <row r="4" spans="1:13" ht="16.350000000000001" customHeight="1" x14ac:dyDescent="0.25">
      <c r="B4" s="1" t="s">
        <v>77</v>
      </c>
      <c r="C4" s="110" t="s">
        <v>189</v>
      </c>
      <c r="D4" s="110"/>
      <c r="E4" s="110"/>
      <c r="F4" s="110"/>
      <c r="G4" s="110"/>
      <c r="H4" s="110"/>
      <c r="I4" s="110"/>
      <c r="J4" s="110"/>
      <c r="K4" s="110"/>
      <c r="L4" s="110"/>
    </row>
    <row r="5" spans="1:13" ht="18.600000000000001" customHeight="1" x14ac:dyDescent="0.25">
      <c r="B5" s="1" t="s">
        <v>79</v>
      </c>
      <c r="C5" s="110" t="s">
        <v>190</v>
      </c>
      <c r="D5" s="110"/>
      <c r="E5" s="110"/>
      <c r="F5" s="110"/>
      <c r="G5" s="110"/>
      <c r="H5" s="110"/>
      <c r="I5" s="110"/>
      <c r="J5" s="110"/>
      <c r="K5" s="110"/>
      <c r="L5" s="110"/>
    </row>
    <row r="6" spans="1:13" x14ac:dyDescent="0.25">
      <c r="B6" s="1" t="s">
        <v>81</v>
      </c>
      <c r="C6" s="110" t="s">
        <v>191</v>
      </c>
      <c r="D6" s="110"/>
      <c r="E6" s="110"/>
      <c r="F6" s="110"/>
      <c r="G6" s="110"/>
      <c r="H6" s="110"/>
      <c r="I6" s="110"/>
      <c r="J6" s="110"/>
      <c r="K6" s="110"/>
      <c r="L6" s="110"/>
    </row>
    <row r="7" spans="1:13" x14ac:dyDescent="0.25">
      <c r="B7" s="1" t="s">
        <v>83</v>
      </c>
      <c r="C7" s="110" t="s">
        <v>84</v>
      </c>
      <c r="D7" s="110"/>
      <c r="E7" s="110"/>
      <c r="F7" s="110"/>
      <c r="G7" s="110"/>
      <c r="H7" s="110"/>
      <c r="I7" s="110"/>
      <c r="J7" s="110"/>
      <c r="K7" s="110"/>
      <c r="L7" s="110"/>
    </row>
    <row r="8" spans="1:13" x14ac:dyDescent="0.25">
      <c r="B8" s="1" t="s">
        <v>85</v>
      </c>
      <c r="C8" s="110" t="s">
        <v>84</v>
      </c>
      <c r="D8" s="110"/>
      <c r="E8" s="110"/>
      <c r="F8" s="110"/>
      <c r="G8" s="110"/>
      <c r="H8" s="110"/>
      <c r="I8" s="110"/>
      <c r="J8" s="110"/>
      <c r="K8" s="110"/>
      <c r="L8" s="110"/>
    </row>
    <row r="9" spans="1:13" ht="15.75" thickBot="1" x14ac:dyDescent="0.3">
      <c r="G9" s="21"/>
      <c r="H9" s="21"/>
      <c r="I9" s="21"/>
      <c r="J9" s="21"/>
      <c r="K9" s="21"/>
    </row>
    <row r="10" spans="1:13" ht="30" x14ac:dyDescent="0.25">
      <c r="A10" s="5" t="s">
        <v>86</v>
      </c>
      <c r="C10" s="11" t="s">
        <v>87</v>
      </c>
      <c r="D10" s="11" t="s">
        <v>3</v>
      </c>
      <c r="E10" s="18">
        <v>2024</v>
      </c>
      <c r="F10" s="18">
        <v>2025</v>
      </c>
      <c r="G10" s="18">
        <v>2026</v>
      </c>
      <c r="H10" s="18">
        <f>G10+1</f>
        <v>2027</v>
      </c>
      <c r="I10" s="18">
        <f>H10+1</f>
        <v>2028</v>
      </c>
      <c r="J10" s="18">
        <f>I10+1</f>
        <v>2029</v>
      </c>
      <c r="K10" s="18">
        <f>J10+1</f>
        <v>2030</v>
      </c>
      <c r="L10" s="33" t="s">
        <v>4</v>
      </c>
      <c r="M10" s="5"/>
    </row>
    <row r="11" spans="1:13" s="5" customFormat="1" ht="15.75" thickBot="1" x14ac:dyDescent="0.3">
      <c r="B11" s="5" t="s">
        <v>88</v>
      </c>
      <c r="C11" s="91" t="s">
        <v>192</v>
      </c>
      <c r="D11" s="11"/>
      <c r="E11" s="87">
        <v>0</v>
      </c>
      <c r="F11" s="87">
        <v>3</v>
      </c>
      <c r="G11" s="87">
        <v>14</v>
      </c>
      <c r="H11" s="87">
        <v>54</v>
      </c>
      <c r="I11" s="87">
        <v>111</v>
      </c>
      <c r="J11" s="87">
        <v>246</v>
      </c>
      <c r="K11" s="87">
        <v>351</v>
      </c>
      <c r="L11" s="59">
        <f>K11</f>
        <v>351</v>
      </c>
    </row>
    <row r="12" spans="1:13" x14ac:dyDescent="0.25">
      <c r="B12" s="1" t="s">
        <v>10</v>
      </c>
      <c r="C12" s="10" t="s">
        <v>11</v>
      </c>
      <c r="D12" s="24">
        <f>SUM(E12:K12)</f>
        <v>478415440.53881741</v>
      </c>
      <c r="E12" s="15">
        <v>7857611.6697649667</v>
      </c>
      <c r="F12" s="15">
        <v>20723757.85789736</v>
      </c>
      <c r="G12" s="15">
        <v>80626355.890415683</v>
      </c>
      <c r="H12" s="15">
        <v>93046060.542164087</v>
      </c>
      <c r="I12" s="15">
        <v>140901228.39110053</v>
      </c>
      <c r="J12" s="15">
        <v>112044656.55815817</v>
      </c>
      <c r="K12" s="15">
        <v>23215769.629316598</v>
      </c>
    </row>
    <row r="13" spans="1:13" x14ac:dyDescent="0.25">
      <c r="B13" s="1" t="s">
        <v>13</v>
      </c>
      <c r="C13" s="10" t="s">
        <v>11</v>
      </c>
      <c r="D13" s="24">
        <f>SUM(E13:K13)</f>
        <v>5775475.2678730879</v>
      </c>
      <c r="E13" s="15">
        <v>0</v>
      </c>
      <c r="F13" s="15">
        <v>9046.0684311076984</v>
      </c>
      <c r="G13" s="15">
        <v>41414.369121495423</v>
      </c>
      <c r="H13" s="15">
        <v>206354.44842390728</v>
      </c>
      <c r="I13" s="15">
        <v>718479.12524546974</v>
      </c>
      <c r="J13" s="15">
        <v>1602029.0118706489</v>
      </c>
      <c r="K13" s="15">
        <v>3198152.2447804585</v>
      </c>
    </row>
    <row r="14" spans="1:13" x14ac:dyDescent="0.25">
      <c r="B14" s="1" t="s">
        <v>15</v>
      </c>
      <c r="C14" s="10" t="s">
        <v>16</v>
      </c>
      <c r="D14" s="104">
        <v>3.2300000000000002E-2</v>
      </c>
    </row>
    <row r="15" spans="1:13" ht="30" x14ac:dyDescent="0.25">
      <c r="B15" s="4" t="s">
        <v>18</v>
      </c>
      <c r="C15" s="10" t="s">
        <v>16</v>
      </c>
      <c r="D15" s="104">
        <v>3.5000000000000003E-2</v>
      </c>
    </row>
    <row r="16" spans="1:13" x14ac:dyDescent="0.25">
      <c r="B16" s="1" t="s">
        <v>20</v>
      </c>
      <c r="C16" s="10" t="s">
        <v>16</v>
      </c>
      <c r="D16" s="104">
        <v>0.5</v>
      </c>
    </row>
    <row r="17" spans="1:10" x14ac:dyDescent="0.25">
      <c r="B17" s="1" t="s">
        <v>22</v>
      </c>
      <c r="C17" s="10" t="s">
        <v>16</v>
      </c>
      <c r="D17" s="104">
        <v>0.5</v>
      </c>
    </row>
    <row r="18" spans="1:10" x14ac:dyDescent="0.25">
      <c r="B18" s="1" t="s">
        <v>24</v>
      </c>
      <c r="C18" s="25" t="str">
        <f>"£/"&amp;$C$11</f>
        <v>£/screens</v>
      </c>
      <c r="D18" s="23">
        <v>0</v>
      </c>
    </row>
    <row r="20" spans="1:10" x14ac:dyDescent="0.25">
      <c r="A20" s="5" t="s">
        <v>26</v>
      </c>
      <c r="B20" s="98" t="s">
        <v>90</v>
      </c>
      <c r="C20" s="99" t="s">
        <v>87</v>
      </c>
      <c r="D20" s="101" t="s">
        <v>91</v>
      </c>
    </row>
    <row r="21" spans="1:10" x14ac:dyDescent="0.25">
      <c r="B21" s="1" t="s">
        <v>27</v>
      </c>
      <c r="C21" s="10" t="s">
        <v>16</v>
      </c>
      <c r="D21" s="20">
        <v>0</v>
      </c>
    </row>
    <row r="22" spans="1:10" x14ac:dyDescent="0.25">
      <c r="B22" s="1" t="s">
        <v>29</v>
      </c>
      <c r="C22" s="10" t="s">
        <v>16</v>
      </c>
      <c r="D22" s="20">
        <v>0</v>
      </c>
    </row>
    <row r="23" spans="1:10" x14ac:dyDescent="0.25">
      <c r="B23" s="1" t="s">
        <v>31</v>
      </c>
      <c r="C23" s="10" t="s">
        <v>16</v>
      </c>
      <c r="D23" s="20">
        <v>1</v>
      </c>
    </row>
    <row r="24" spans="1:10" x14ac:dyDescent="0.25">
      <c r="B24" s="1" t="s">
        <v>33</v>
      </c>
      <c r="C24" s="10" t="s">
        <v>16</v>
      </c>
      <c r="D24" s="27">
        <f>1-SUM(D21:D23)</f>
        <v>0</v>
      </c>
    </row>
    <row r="26" spans="1:10" x14ac:dyDescent="0.25">
      <c r="A26" s="5" t="s">
        <v>35</v>
      </c>
      <c r="C26" s="99" t="s">
        <v>87</v>
      </c>
      <c r="D26" s="105" t="s">
        <v>36</v>
      </c>
      <c r="E26" s="22" t="s">
        <v>37</v>
      </c>
      <c r="F26" s="22" t="s">
        <v>38</v>
      </c>
      <c r="G26" s="22" t="s">
        <v>39</v>
      </c>
      <c r="H26" s="22" t="s">
        <v>40</v>
      </c>
      <c r="I26" s="1"/>
      <c r="J26" s="1"/>
    </row>
    <row r="27" spans="1:10" x14ac:dyDescent="0.25">
      <c r="B27" s="1" t="s">
        <v>41</v>
      </c>
      <c r="C27" s="25" t="str">
        <f t="shared" ref="C27:C29" si="0">"£/"&amp;$C$11</f>
        <v>£/screens</v>
      </c>
      <c r="D27" s="106">
        <f>MAX(0,(D12+D13)/L11*D16-D18)</f>
        <v>689730.64929727989</v>
      </c>
      <c r="E27" s="24">
        <f>$D27*$D$21</f>
        <v>0</v>
      </c>
      <c r="F27" s="24">
        <f>$D27*$D$22</f>
        <v>0</v>
      </c>
      <c r="G27" s="24">
        <f>$D27*$D$23</f>
        <v>689730.64929727989</v>
      </c>
      <c r="H27" s="24">
        <f>$D27*$D$24*$D$17</f>
        <v>0</v>
      </c>
      <c r="I27" s="1"/>
      <c r="J27" s="1"/>
    </row>
    <row r="28" spans="1:10" x14ac:dyDescent="0.25">
      <c r="B28" s="1" t="s">
        <v>43</v>
      </c>
      <c r="C28" s="25" t="str">
        <f t="shared" si="0"/>
        <v>£/screens</v>
      </c>
      <c r="D28" s="106">
        <f>D27*D14</f>
        <v>22278.299972302142</v>
      </c>
      <c r="E28" s="24">
        <f t="shared" ref="E28:E29" si="1">$D28*$D$21</f>
        <v>0</v>
      </c>
      <c r="F28" s="24">
        <f t="shared" ref="F28:F29" si="2">$D28*$D$22</f>
        <v>0</v>
      </c>
      <c r="G28" s="24">
        <f t="shared" ref="G28:G29" si="3">$D28*$D$23</f>
        <v>22278.299972302142</v>
      </c>
      <c r="H28" s="24">
        <f>$D28*$D$24*$D$17</f>
        <v>0</v>
      </c>
      <c r="I28" s="1"/>
      <c r="J28" s="1"/>
    </row>
    <row r="29" spans="1:10" x14ac:dyDescent="0.25">
      <c r="B29" s="1" t="s">
        <v>45</v>
      </c>
      <c r="C29" s="25" t="str">
        <f t="shared" si="0"/>
        <v>£/screens</v>
      </c>
      <c r="D29" s="106">
        <f>MAX(0,((D12+D13)/L11)*D16*D15+D13*D16/SUM(E11:K11)-D18)+D28</f>
        <v>50125.852972336652</v>
      </c>
      <c r="E29" s="24">
        <f t="shared" si="1"/>
        <v>0</v>
      </c>
      <c r="F29" s="24">
        <f t="shared" si="2"/>
        <v>0</v>
      </c>
      <c r="G29" s="24">
        <f t="shared" si="3"/>
        <v>50125.852972336652</v>
      </c>
      <c r="H29" s="24">
        <f>$D29*$D$24*$D$17</f>
        <v>0</v>
      </c>
      <c r="I29" s="1"/>
      <c r="J29" s="1"/>
    </row>
    <row r="32" spans="1:10" x14ac:dyDescent="0.25">
      <c r="A32" s="5" t="s">
        <v>92</v>
      </c>
    </row>
    <row r="33" spans="1:12" x14ac:dyDescent="0.25">
      <c r="B33" s="1" t="s">
        <v>93</v>
      </c>
      <c r="E33" s="15"/>
      <c r="F33" s="15">
        <v>3</v>
      </c>
      <c r="G33" s="15">
        <v>14</v>
      </c>
      <c r="H33" s="15">
        <v>54</v>
      </c>
      <c r="I33" s="15">
        <v>111</v>
      </c>
      <c r="J33" s="15">
        <v>246</v>
      </c>
      <c r="K33" s="15">
        <v>351</v>
      </c>
      <c r="L33" s="15">
        <v>351</v>
      </c>
    </row>
    <row r="34" spans="1:12" x14ac:dyDescent="0.25">
      <c r="B34" s="1" t="s">
        <v>41</v>
      </c>
      <c r="E34" s="16"/>
      <c r="F34" s="16"/>
      <c r="G34" s="16"/>
      <c r="H34" s="16"/>
      <c r="I34" s="16"/>
      <c r="J34" s="16"/>
      <c r="K34" s="16"/>
      <c r="L34" s="14">
        <f>MAX(0,$L$11-L33)</f>
        <v>0</v>
      </c>
    </row>
    <row r="35" spans="1:12" x14ac:dyDescent="0.25">
      <c r="B35" s="1" t="s">
        <v>43</v>
      </c>
      <c r="E35" s="14">
        <f t="shared" ref="E35:H35" si="4">MAX(0,MIN(E$11-E33,$L$11-$L33))</f>
        <v>0</v>
      </c>
      <c r="F35" s="14">
        <f t="shared" si="4"/>
        <v>0</v>
      </c>
      <c r="G35" s="14">
        <f t="shared" si="4"/>
        <v>0</v>
      </c>
      <c r="H35" s="14">
        <f t="shared" si="4"/>
        <v>0</v>
      </c>
      <c r="I35" s="14">
        <f>MAX(0,MIN(I$11-I33,$L$11-$L33))</f>
        <v>0</v>
      </c>
      <c r="J35" s="14">
        <f t="shared" ref="J35:K35" si="5">MAX(0,MIN(J$11-J33,$L$11-$L33))</f>
        <v>0</v>
      </c>
      <c r="K35" s="14">
        <f t="shared" si="5"/>
        <v>0</v>
      </c>
      <c r="L35" s="16"/>
    </row>
    <row r="36" spans="1:12" x14ac:dyDescent="0.25">
      <c r="B36" s="1" t="s">
        <v>45</v>
      </c>
      <c r="E36" s="14">
        <f>MAX(0,E$11-E33-($L$11-IF($L33&gt;$L$11,$L$11,$L33)))</f>
        <v>0</v>
      </c>
      <c r="F36" s="14">
        <f t="shared" ref="F36:K36" si="6">MAX(0,F$11-F33-($L$11-IF($L33&gt;$L$11,$L$11,$L33)))</f>
        <v>0</v>
      </c>
      <c r="G36" s="14">
        <f t="shared" si="6"/>
        <v>0</v>
      </c>
      <c r="H36" s="14">
        <f t="shared" si="6"/>
        <v>0</v>
      </c>
      <c r="I36" s="14">
        <f t="shared" si="6"/>
        <v>0</v>
      </c>
      <c r="J36" s="14">
        <f t="shared" si="6"/>
        <v>0</v>
      </c>
      <c r="K36" s="14">
        <f t="shared" si="6"/>
        <v>0</v>
      </c>
      <c r="L36" s="16"/>
    </row>
    <row r="37" spans="1:12" ht="15.75" thickBot="1" x14ac:dyDescent="0.3">
      <c r="B37" s="8" t="s">
        <v>5</v>
      </c>
      <c r="C37" s="12"/>
      <c r="D37" s="12"/>
      <c r="E37" s="17"/>
      <c r="F37" s="17"/>
      <c r="G37" s="17"/>
      <c r="H37" s="17"/>
      <c r="I37" s="17"/>
      <c r="J37" s="17"/>
      <c r="K37" s="17"/>
      <c r="L37" s="17"/>
    </row>
    <row r="38" spans="1:12" ht="15.75" thickTop="1" x14ac:dyDescent="0.25"/>
    <row r="39" spans="1:12" x14ac:dyDescent="0.25">
      <c r="A39" s="5" t="s">
        <v>94</v>
      </c>
      <c r="D39" s="22" t="s">
        <v>37</v>
      </c>
      <c r="E39" s="22" t="s">
        <v>38</v>
      </c>
      <c r="F39" s="22" t="s">
        <v>39</v>
      </c>
      <c r="G39" s="22" t="s">
        <v>40</v>
      </c>
      <c r="H39" s="22" t="s">
        <v>95</v>
      </c>
    </row>
    <row r="40" spans="1:12" x14ac:dyDescent="0.25">
      <c r="B40" s="1" t="s">
        <v>41</v>
      </c>
      <c r="D40" s="3">
        <f t="shared" ref="D40:G42" si="7">SUM($E34:$L34)*E27</f>
        <v>0</v>
      </c>
      <c r="E40" s="3">
        <f t="shared" si="7"/>
        <v>0</v>
      </c>
      <c r="F40" s="3">
        <f t="shared" si="7"/>
        <v>0</v>
      </c>
      <c r="G40" s="3">
        <f t="shared" si="7"/>
        <v>0</v>
      </c>
      <c r="H40" s="6">
        <f>SUM(D40:G40)</f>
        <v>0</v>
      </c>
    </row>
    <row r="41" spans="1:12" x14ac:dyDescent="0.25">
      <c r="B41" s="1" t="s">
        <v>43</v>
      </c>
      <c r="D41" s="3">
        <f t="shared" si="7"/>
        <v>0</v>
      </c>
      <c r="E41" s="3">
        <f t="shared" si="7"/>
        <v>0</v>
      </c>
      <c r="F41" s="3">
        <f t="shared" si="7"/>
        <v>0</v>
      </c>
      <c r="G41" s="3">
        <f t="shared" si="7"/>
        <v>0</v>
      </c>
      <c r="H41" s="6">
        <f t="shared" ref="H41:H42" si="8">SUM(D41:G41)</f>
        <v>0</v>
      </c>
    </row>
    <row r="42" spans="1:12" x14ac:dyDescent="0.25">
      <c r="B42" s="1" t="s">
        <v>45</v>
      </c>
      <c r="D42" s="3">
        <f t="shared" si="7"/>
        <v>0</v>
      </c>
      <c r="E42" s="3">
        <f t="shared" si="7"/>
        <v>0</v>
      </c>
      <c r="F42" s="3">
        <f t="shared" si="7"/>
        <v>0</v>
      </c>
      <c r="G42" s="3">
        <f t="shared" si="7"/>
        <v>0</v>
      </c>
      <c r="H42" s="6">
        <f t="shared" si="8"/>
        <v>0</v>
      </c>
    </row>
    <row r="43" spans="1:12" ht="15.75" thickBot="1" x14ac:dyDescent="0.3">
      <c r="B43" s="29" t="s">
        <v>5</v>
      </c>
      <c r="C43" s="29"/>
      <c r="D43" s="9">
        <f>SUM(D40:D42)</f>
        <v>0</v>
      </c>
      <c r="E43" s="9">
        <f t="shared" ref="E43:H43" si="9">SUM(E40:E42)</f>
        <v>0</v>
      </c>
      <c r="F43" s="9">
        <f t="shared" si="9"/>
        <v>0</v>
      </c>
      <c r="G43" s="9">
        <f t="shared" si="9"/>
        <v>0</v>
      </c>
      <c r="H43" s="9">
        <f t="shared" si="9"/>
        <v>0</v>
      </c>
    </row>
    <row r="44" spans="1:12" ht="15.75" thickTop="1" x14ac:dyDescent="0.25"/>
  </sheetData>
  <mergeCells count="5">
    <mergeCell ref="C4:L4"/>
    <mergeCell ref="C5:L5"/>
    <mergeCell ref="C6:L6"/>
    <mergeCell ref="C7:L7"/>
    <mergeCell ref="C8:L8"/>
  </mergeCells>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44"/>
  <sheetViews>
    <sheetView zoomScale="112" zoomScaleNormal="112" workbookViewId="0">
      <pane xSplit="2" ySplit="1" topLeftCell="C2" activePane="bottomRight" state="frozen"/>
      <selection pane="topRight" activeCell="I44" sqref="I44"/>
      <selection pane="bottomLeft" activeCell="I44" sqref="I44"/>
      <selection pane="bottomRight" activeCell="C2" sqref="C2"/>
    </sheetView>
  </sheetViews>
  <sheetFormatPr defaultColWidth="8.85546875" defaultRowHeight="15" x14ac:dyDescent="0.25"/>
  <cols>
    <col min="1" max="1" width="2.5703125" style="5" customWidth="1"/>
    <col min="2" max="2" width="30.42578125" style="1" customWidth="1"/>
    <col min="3" max="3" width="12.85546875" style="10" customWidth="1"/>
    <col min="4" max="4" width="12.5703125" style="10" bestFit="1" customWidth="1"/>
    <col min="5" max="6" width="11.85546875" style="14" customWidth="1"/>
    <col min="7" max="11" width="13.42578125" style="14" customWidth="1"/>
    <col min="12" max="12" width="10.5703125" style="14" bestFit="1" customWidth="1"/>
    <col min="13" max="13" width="1.5703125" style="1" customWidth="1"/>
    <col min="14" max="14" width="13.5703125" style="1" bestFit="1" customWidth="1"/>
    <col min="15" max="15" width="11.5703125" style="1" bestFit="1" customWidth="1"/>
    <col min="16" max="16384" width="8.85546875" style="1"/>
  </cols>
  <sheetData>
    <row r="1" spans="1:13" ht="18.75" x14ac:dyDescent="0.25">
      <c r="A1" s="2" t="s">
        <v>193</v>
      </c>
    </row>
    <row r="3" spans="1:13" x14ac:dyDescent="0.25">
      <c r="A3" s="5" t="s">
        <v>76</v>
      </c>
    </row>
    <row r="4" spans="1:13" x14ac:dyDescent="0.25">
      <c r="B4" s="1" t="s">
        <v>77</v>
      </c>
      <c r="C4" t="s">
        <v>194</v>
      </c>
      <c r="D4" s="69"/>
      <c r="E4" s="69"/>
      <c r="F4" s="69"/>
      <c r="G4" s="69"/>
      <c r="H4" s="69"/>
      <c r="I4" s="69"/>
      <c r="J4" s="69"/>
      <c r="K4" s="69"/>
      <c r="L4" s="69"/>
    </row>
    <row r="5" spans="1:13" ht="30.95" customHeight="1" x14ac:dyDescent="0.25">
      <c r="B5" s="1" t="s">
        <v>79</v>
      </c>
      <c r="C5" s="121" t="s">
        <v>195</v>
      </c>
      <c r="D5" s="122"/>
      <c r="E5" s="122"/>
      <c r="F5" s="122"/>
      <c r="G5" s="122"/>
      <c r="H5" s="122"/>
      <c r="I5" s="122"/>
      <c r="J5" s="122"/>
      <c r="K5" s="122"/>
      <c r="L5" s="122"/>
    </row>
    <row r="6" spans="1:13" ht="27.95" customHeight="1" x14ac:dyDescent="0.25">
      <c r="B6" s="1" t="s">
        <v>81</v>
      </c>
      <c r="C6" s="110" t="s">
        <v>196</v>
      </c>
      <c r="D6" s="120"/>
      <c r="E6" s="120"/>
      <c r="F6" s="120"/>
      <c r="G6" s="120"/>
      <c r="H6" s="120"/>
      <c r="I6" s="120"/>
      <c r="J6" s="120"/>
      <c r="K6" s="120"/>
      <c r="L6" s="120"/>
    </row>
    <row r="7" spans="1:13" x14ac:dyDescent="0.25">
      <c r="B7" s="1" t="s">
        <v>83</v>
      </c>
      <c r="C7" s="69" t="s">
        <v>84</v>
      </c>
      <c r="D7" s="69"/>
      <c r="E7" s="69"/>
      <c r="F7" s="69"/>
      <c r="G7" s="69"/>
      <c r="H7" s="69"/>
      <c r="I7" s="69"/>
      <c r="J7" s="69"/>
      <c r="K7" s="69"/>
      <c r="L7" s="69"/>
    </row>
    <row r="8" spans="1:13" x14ac:dyDescent="0.25">
      <c r="B8" s="1" t="s">
        <v>85</v>
      </c>
      <c r="C8" s="110" t="s">
        <v>197</v>
      </c>
      <c r="D8" s="120"/>
      <c r="E8" s="120"/>
      <c r="F8" s="120"/>
      <c r="G8" s="120"/>
      <c r="H8" s="120"/>
      <c r="I8" s="120"/>
      <c r="J8" s="120"/>
      <c r="K8" s="120"/>
      <c r="L8" s="120"/>
    </row>
    <row r="9" spans="1:13" ht="15.75" thickBot="1" x14ac:dyDescent="0.3">
      <c r="G9" s="21"/>
      <c r="H9" s="21"/>
      <c r="I9" s="21"/>
      <c r="J9" s="21"/>
      <c r="K9" s="21"/>
    </row>
    <row r="10" spans="1:13" ht="30" x14ac:dyDescent="0.25">
      <c r="A10" s="5" t="s">
        <v>86</v>
      </c>
      <c r="C10" s="11" t="s">
        <v>87</v>
      </c>
      <c r="D10" s="11" t="s">
        <v>3</v>
      </c>
      <c r="E10" s="18">
        <v>2024</v>
      </c>
      <c r="F10" s="18">
        <v>2025</v>
      </c>
      <c r="G10" s="18">
        <v>2026</v>
      </c>
      <c r="H10" s="18">
        <f>G10+1</f>
        <v>2027</v>
      </c>
      <c r="I10" s="18">
        <f>H10+1</f>
        <v>2028</v>
      </c>
      <c r="J10" s="18">
        <f>I10+1</f>
        <v>2029</v>
      </c>
      <c r="K10" s="18">
        <f>J10+1</f>
        <v>2030</v>
      </c>
      <c r="L10" s="33" t="s">
        <v>4</v>
      </c>
      <c r="M10" s="5"/>
    </row>
    <row r="11" spans="1:13" s="5" customFormat="1" ht="45.75" thickBot="1" x14ac:dyDescent="0.3">
      <c r="B11" s="5" t="s">
        <v>88</v>
      </c>
      <c r="C11" s="91" t="s">
        <v>198</v>
      </c>
      <c r="D11" s="11"/>
      <c r="E11" s="87">
        <v>0</v>
      </c>
      <c r="F11" s="87">
        <v>0</v>
      </c>
      <c r="G11" s="87">
        <v>8086</v>
      </c>
      <c r="H11" s="87">
        <v>19682</v>
      </c>
      <c r="I11" s="87">
        <v>36476</v>
      </c>
      <c r="J11" s="87">
        <v>49517</v>
      </c>
      <c r="K11" s="87">
        <v>57796</v>
      </c>
      <c r="L11" s="59">
        <v>57796</v>
      </c>
    </row>
    <row r="12" spans="1:13" x14ac:dyDescent="0.25">
      <c r="B12" s="1" t="s">
        <v>10</v>
      </c>
      <c r="C12" s="10" t="s">
        <v>11</v>
      </c>
      <c r="D12" s="24">
        <f>SUM(E12:K12)</f>
        <v>197422463</v>
      </c>
      <c r="E12" s="15">
        <v>0</v>
      </c>
      <c r="F12" s="15">
        <v>3259593</v>
      </c>
      <c r="G12" s="15">
        <v>26668208</v>
      </c>
      <c r="H12" s="15">
        <v>40147986</v>
      </c>
      <c r="I12" s="15">
        <v>55419172</v>
      </c>
      <c r="J12" s="15">
        <v>44740421.000000015</v>
      </c>
      <c r="K12" s="15">
        <v>27187082.999999996</v>
      </c>
    </row>
    <row r="13" spans="1:13" x14ac:dyDescent="0.25">
      <c r="B13" s="1" t="s">
        <v>13</v>
      </c>
      <c r="C13" s="10" t="s">
        <v>11</v>
      </c>
      <c r="D13" s="24">
        <f>SUM(E13:K13)</f>
        <v>1433834.5960741239</v>
      </c>
      <c r="E13" s="15">
        <v>0</v>
      </c>
      <c r="F13" s="15">
        <v>0</v>
      </c>
      <c r="G13" s="15">
        <v>0</v>
      </c>
      <c r="H13" s="15">
        <v>43671.203282165377</v>
      </c>
      <c r="I13" s="15">
        <v>47831.074445064769</v>
      </c>
      <c r="J13" s="15">
        <v>264899.31787485059</v>
      </c>
      <c r="K13" s="15">
        <v>1077433.0004720432</v>
      </c>
    </row>
    <row r="14" spans="1:13" x14ac:dyDescent="0.25">
      <c r="B14" s="1" t="s">
        <v>15</v>
      </c>
      <c r="C14" s="10" t="s">
        <v>16</v>
      </c>
      <c r="D14" s="104">
        <v>3.2300000000000002E-2</v>
      </c>
    </row>
    <row r="15" spans="1:13" ht="30" x14ac:dyDescent="0.25">
      <c r="B15" s="4" t="s">
        <v>18</v>
      </c>
      <c r="C15" s="10" t="s">
        <v>16</v>
      </c>
      <c r="D15" s="104">
        <v>3.5000000000000003E-2</v>
      </c>
    </row>
    <row r="16" spans="1:13" x14ac:dyDescent="0.25">
      <c r="B16" s="1" t="s">
        <v>20</v>
      </c>
      <c r="C16" s="10" t="s">
        <v>16</v>
      </c>
      <c r="D16" s="104">
        <v>0.5</v>
      </c>
    </row>
    <row r="17" spans="1:10" x14ac:dyDescent="0.25">
      <c r="B17" s="1" t="s">
        <v>22</v>
      </c>
      <c r="C17" s="10" t="s">
        <v>16</v>
      </c>
      <c r="D17" s="104">
        <v>0.5</v>
      </c>
    </row>
    <row r="18" spans="1:10" x14ac:dyDescent="0.25">
      <c r="B18" s="1" t="s">
        <v>24</v>
      </c>
      <c r="C18" s="25" t="str">
        <f>"£/"&amp;$C$11</f>
        <v>£/m3 equivalent storage</v>
      </c>
      <c r="D18" s="23">
        <v>0</v>
      </c>
    </row>
    <row r="20" spans="1:10" x14ac:dyDescent="0.25">
      <c r="A20" s="5" t="s">
        <v>26</v>
      </c>
      <c r="B20" s="98" t="s">
        <v>90</v>
      </c>
      <c r="C20" s="99" t="s">
        <v>87</v>
      </c>
      <c r="D20" s="101" t="s">
        <v>91</v>
      </c>
    </row>
    <row r="21" spans="1:10" x14ac:dyDescent="0.25">
      <c r="B21" s="1" t="s">
        <v>27</v>
      </c>
      <c r="C21" s="10" t="s">
        <v>16</v>
      </c>
      <c r="D21" s="20">
        <v>0</v>
      </c>
    </row>
    <row r="22" spans="1:10" x14ac:dyDescent="0.25">
      <c r="B22" s="1" t="s">
        <v>29</v>
      </c>
      <c r="C22" s="10" t="s">
        <v>16</v>
      </c>
      <c r="D22" s="20">
        <v>0</v>
      </c>
    </row>
    <row r="23" spans="1:10" x14ac:dyDescent="0.25">
      <c r="B23" s="1" t="s">
        <v>31</v>
      </c>
      <c r="C23" s="10" t="s">
        <v>16</v>
      </c>
      <c r="D23" s="20">
        <v>1</v>
      </c>
    </row>
    <row r="24" spans="1:10" x14ac:dyDescent="0.25">
      <c r="B24" s="1" t="s">
        <v>33</v>
      </c>
      <c r="C24" s="10" t="s">
        <v>16</v>
      </c>
      <c r="D24" s="27">
        <f>1-SUM(D21:D23)</f>
        <v>0</v>
      </c>
    </row>
    <row r="26" spans="1:10" x14ac:dyDescent="0.25">
      <c r="A26" s="5" t="s">
        <v>35</v>
      </c>
      <c r="C26" s="99" t="s">
        <v>87</v>
      </c>
      <c r="D26" s="105" t="s">
        <v>36</v>
      </c>
      <c r="E26" s="22" t="s">
        <v>37</v>
      </c>
      <c r="F26" s="22" t="s">
        <v>38</v>
      </c>
      <c r="G26" s="22" t="s">
        <v>39</v>
      </c>
      <c r="H26" s="22" t="s">
        <v>40</v>
      </c>
      <c r="I26" s="1"/>
      <c r="J26" s="1"/>
    </row>
    <row r="27" spans="1:10" x14ac:dyDescent="0.25">
      <c r="B27" s="1" t="s">
        <v>41</v>
      </c>
      <c r="C27" s="25" t="str">
        <f t="shared" ref="C27:C29" si="0">"£/"&amp;$C$11</f>
        <v>£/m3 equivalent storage</v>
      </c>
      <c r="D27" s="106">
        <f>MAX(0,(D12+D13)/L11*D16-D18)</f>
        <v>1720.3292407439453</v>
      </c>
      <c r="E27" s="24">
        <f>$D27*$D$21</f>
        <v>0</v>
      </c>
      <c r="F27" s="24">
        <f>$D27*$D$22</f>
        <v>0</v>
      </c>
      <c r="G27" s="24">
        <f>$D27*$D$23</f>
        <v>1720.3292407439453</v>
      </c>
      <c r="H27" s="24">
        <f>$D27*$D$24*$D$17</f>
        <v>0</v>
      </c>
      <c r="I27" s="1"/>
      <c r="J27" s="1"/>
    </row>
    <row r="28" spans="1:10" x14ac:dyDescent="0.25">
      <c r="B28" s="1" t="s">
        <v>43</v>
      </c>
      <c r="C28" s="25" t="str">
        <f t="shared" si="0"/>
        <v>£/m3 equivalent storage</v>
      </c>
      <c r="D28" s="106">
        <f>D27*D14</f>
        <v>55.566634476029435</v>
      </c>
      <c r="E28" s="24">
        <f t="shared" ref="E28:E29" si="1">$D28*$D$21</f>
        <v>0</v>
      </c>
      <c r="F28" s="24">
        <f t="shared" ref="F28:F29" si="2">$D28*$D$22</f>
        <v>0</v>
      </c>
      <c r="G28" s="24">
        <f t="shared" ref="G28:G29" si="3">$D28*$D$23</f>
        <v>55.566634476029435</v>
      </c>
      <c r="H28" s="24">
        <f>$D28*$D$24*$D$17</f>
        <v>0</v>
      </c>
      <c r="I28" s="1"/>
      <c r="J28" s="1"/>
    </row>
    <row r="29" spans="1:10" x14ac:dyDescent="0.25">
      <c r="B29" s="1" t="s">
        <v>45</v>
      </c>
      <c r="C29" s="25" t="str">
        <f t="shared" si="0"/>
        <v>£/m3 equivalent storage</v>
      </c>
      <c r="D29" s="106">
        <f>MAX(0,((D12+D13)/L11)*D16*D15+D13*D16/SUM(E11:K11)-D18)+D28</f>
        <v>119.95704479118929</v>
      </c>
      <c r="E29" s="24">
        <f t="shared" si="1"/>
        <v>0</v>
      </c>
      <c r="F29" s="24">
        <f t="shared" si="2"/>
        <v>0</v>
      </c>
      <c r="G29" s="24">
        <f t="shared" si="3"/>
        <v>119.95704479118929</v>
      </c>
      <c r="H29" s="24">
        <f>$D29*$D$24*$D$17</f>
        <v>0</v>
      </c>
      <c r="I29" s="1"/>
      <c r="J29" s="1"/>
    </row>
    <row r="32" spans="1:10" x14ac:dyDescent="0.25">
      <c r="A32" s="5" t="s">
        <v>92</v>
      </c>
    </row>
    <row r="33" spans="1:12" x14ac:dyDescent="0.25">
      <c r="B33" s="1" t="s">
        <v>93</v>
      </c>
      <c r="E33" s="15"/>
      <c r="F33" s="15"/>
      <c r="G33" s="15">
        <v>8086</v>
      </c>
      <c r="H33" s="15">
        <v>19682</v>
      </c>
      <c r="I33" s="15">
        <v>36476</v>
      </c>
      <c r="J33" s="15">
        <v>49517</v>
      </c>
      <c r="K33" s="15">
        <v>57796</v>
      </c>
      <c r="L33" s="15">
        <v>57796</v>
      </c>
    </row>
    <row r="34" spans="1:12" x14ac:dyDescent="0.25">
      <c r="B34" s="1" t="s">
        <v>41</v>
      </c>
      <c r="E34" s="16"/>
      <c r="F34" s="16"/>
      <c r="G34" s="16"/>
      <c r="H34" s="16"/>
      <c r="I34" s="16"/>
      <c r="J34" s="16"/>
      <c r="K34" s="16"/>
      <c r="L34" s="14">
        <f>MAX(0,$L$11-L33)</f>
        <v>0</v>
      </c>
    </row>
    <row r="35" spans="1:12" x14ac:dyDescent="0.25">
      <c r="B35" s="1" t="s">
        <v>43</v>
      </c>
      <c r="E35" s="14">
        <f t="shared" ref="E35:H35" si="4">MAX(0,MIN(E$11-E33,$L$11-$L33))</f>
        <v>0</v>
      </c>
      <c r="F35" s="14">
        <f t="shared" si="4"/>
        <v>0</v>
      </c>
      <c r="G35" s="14">
        <f t="shared" si="4"/>
        <v>0</v>
      </c>
      <c r="H35" s="14">
        <f t="shared" si="4"/>
        <v>0</v>
      </c>
      <c r="I35" s="14">
        <f>MAX(0,MIN(I$11-I33,$L$11-$L33))</f>
        <v>0</v>
      </c>
      <c r="J35" s="14">
        <f t="shared" ref="J35:K35" si="5">MAX(0,MIN(J$11-J33,$L$11-$L33))</f>
        <v>0</v>
      </c>
      <c r="K35" s="14">
        <f t="shared" si="5"/>
        <v>0</v>
      </c>
      <c r="L35" s="16"/>
    </row>
    <row r="36" spans="1:12" x14ac:dyDescent="0.25">
      <c r="B36" s="1" t="s">
        <v>45</v>
      </c>
      <c r="E36" s="14">
        <f>MAX(0,E$11-E33-($L$11-IF($L33&gt;$L$11,$L$11,$L33)))</f>
        <v>0</v>
      </c>
      <c r="F36" s="14">
        <f t="shared" ref="F36:K36" si="6">MAX(0,F$11-F33-($L$11-IF($L33&gt;$L$11,$L$11,$L33)))</f>
        <v>0</v>
      </c>
      <c r="G36" s="14">
        <f t="shared" si="6"/>
        <v>0</v>
      </c>
      <c r="H36" s="14">
        <f t="shared" si="6"/>
        <v>0</v>
      </c>
      <c r="I36" s="14">
        <f t="shared" si="6"/>
        <v>0</v>
      </c>
      <c r="J36" s="14">
        <f t="shared" si="6"/>
        <v>0</v>
      </c>
      <c r="K36" s="14">
        <f t="shared" si="6"/>
        <v>0</v>
      </c>
      <c r="L36" s="16"/>
    </row>
    <row r="37" spans="1:12" ht="15.75" thickBot="1" x14ac:dyDescent="0.3">
      <c r="B37" s="8" t="s">
        <v>5</v>
      </c>
      <c r="C37" s="12"/>
      <c r="D37" s="12"/>
      <c r="E37" s="17"/>
      <c r="F37" s="17"/>
      <c r="G37" s="17"/>
      <c r="H37" s="17"/>
      <c r="I37" s="17"/>
      <c r="J37" s="17"/>
      <c r="K37" s="17"/>
      <c r="L37" s="17"/>
    </row>
    <row r="38" spans="1:12" ht="15.75" thickTop="1" x14ac:dyDescent="0.25"/>
    <row r="39" spans="1:12" x14ac:dyDescent="0.25">
      <c r="A39" s="5" t="s">
        <v>94</v>
      </c>
      <c r="D39" s="22" t="s">
        <v>37</v>
      </c>
      <c r="E39" s="22" t="s">
        <v>38</v>
      </c>
      <c r="F39" s="22" t="s">
        <v>39</v>
      </c>
      <c r="G39" s="22" t="s">
        <v>40</v>
      </c>
      <c r="H39" s="22" t="s">
        <v>95</v>
      </c>
    </row>
    <row r="40" spans="1:12" x14ac:dyDescent="0.25">
      <c r="B40" s="1" t="s">
        <v>41</v>
      </c>
      <c r="D40" s="3">
        <f t="shared" ref="D40:G42" si="7">SUM($E34:$L34)*E27</f>
        <v>0</v>
      </c>
      <c r="E40" s="3">
        <f t="shared" si="7"/>
        <v>0</v>
      </c>
      <c r="F40" s="3">
        <f t="shared" si="7"/>
        <v>0</v>
      </c>
      <c r="G40" s="3">
        <f t="shared" si="7"/>
        <v>0</v>
      </c>
      <c r="H40" s="6">
        <f>SUM(D40:G40)</f>
        <v>0</v>
      </c>
    </row>
    <row r="41" spans="1:12" x14ac:dyDescent="0.25">
      <c r="B41" s="1" t="s">
        <v>43</v>
      </c>
      <c r="D41" s="3">
        <f t="shared" si="7"/>
        <v>0</v>
      </c>
      <c r="E41" s="3">
        <f t="shared" si="7"/>
        <v>0</v>
      </c>
      <c r="F41" s="3">
        <f t="shared" si="7"/>
        <v>0</v>
      </c>
      <c r="G41" s="3">
        <f t="shared" si="7"/>
        <v>0</v>
      </c>
      <c r="H41" s="6">
        <f t="shared" ref="H41:H42" si="8">SUM(D41:G41)</f>
        <v>0</v>
      </c>
    </row>
    <row r="42" spans="1:12" x14ac:dyDescent="0.25">
      <c r="B42" s="1" t="s">
        <v>45</v>
      </c>
      <c r="D42" s="3">
        <f t="shared" si="7"/>
        <v>0</v>
      </c>
      <c r="E42" s="3">
        <f t="shared" si="7"/>
        <v>0</v>
      </c>
      <c r="F42" s="3">
        <f t="shared" si="7"/>
        <v>0</v>
      </c>
      <c r="G42" s="3">
        <f t="shared" si="7"/>
        <v>0</v>
      </c>
      <c r="H42" s="6">
        <f t="shared" si="8"/>
        <v>0</v>
      </c>
    </row>
    <row r="43" spans="1:12" ht="15.75" thickBot="1" x14ac:dyDescent="0.3">
      <c r="B43" s="29" t="s">
        <v>5</v>
      </c>
      <c r="C43" s="29"/>
      <c r="D43" s="9">
        <f>SUM(D40:D42)</f>
        <v>0</v>
      </c>
      <c r="E43" s="9">
        <f t="shared" ref="E43:H43" si="9">SUM(E40:E42)</f>
        <v>0</v>
      </c>
      <c r="F43" s="9">
        <f t="shared" si="9"/>
        <v>0</v>
      </c>
      <c r="G43" s="9">
        <f t="shared" si="9"/>
        <v>0</v>
      </c>
      <c r="H43" s="9">
        <f t="shared" si="9"/>
        <v>0</v>
      </c>
    </row>
    <row r="44" spans="1:12" ht="15.75" thickTop="1" x14ac:dyDescent="0.25"/>
  </sheetData>
  <mergeCells count="3">
    <mergeCell ref="C6:L6"/>
    <mergeCell ref="C8:L8"/>
    <mergeCell ref="C5:L5"/>
  </mergeCells>
  <pageMargins left="0.7" right="0.7" top="0.75" bottom="0.75" header="0.3" footer="0.3"/>
  <pageSetup paperSize="9"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78"/>
  <sheetViews>
    <sheetView zoomScale="112" zoomScaleNormal="112" workbookViewId="0">
      <pane xSplit="2" ySplit="1" topLeftCell="C2" activePane="bottomRight" state="frozen"/>
      <selection pane="topRight" activeCell="I44" sqref="I44"/>
      <selection pane="bottomLeft" activeCell="I44" sqref="I44"/>
      <selection pane="bottomRight" activeCell="C2" sqref="C2"/>
    </sheetView>
  </sheetViews>
  <sheetFormatPr defaultColWidth="8.85546875" defaultRowHeight="15" x14ac:dyDescent="0.25"/>
  <cols>
    <col min="1" max="1" width="2.5703125" style="5" customWidth="1"/>
    <col min="2" max="2" width="30.42578125" style="1" customWidth="1"/>
    <col min="3" max="3" width="12.85546875" style="10" customWidth="1"/>
    <col min="4" max="4" width="12.5703125" style="10" bestFit="1" customWidth="1"/>
    <col min="5" max="6" width="11.85546875" style="14" customWidth="1"/>
    <col min="7" max="11" width="13.42578125" style="14" customWidth="1"/>
    <col min="12" max="12" width="10.5703125" style="14" bestFit="1" customWidth="1"/>
    <col min="13" max="13" width="1.5703125" style="1" customWidth="1"/>
    <col min="14" max="14" width="13.5703125" style="1" bestFit="1" customWidth="1"/>
    <col min="15" max="15" width="11.5703125" style="1" bestFit="1" customWidth="1"/>
    <col min="16" max="16384" width="8.85546875" style="1"/>
  </cols>
  <sheetData>
    <row r="1" spans="1:13" ht="18.75" x14ac:dyDescent="0.25">
      <c r="A1" s="2" t="s">
        <v>199</v>
      </c>
    </row>
    <row r="3" spans="1:13" x14ac:dyDescent="0.25">
      <c r="A3" s="5" t="s">
        <v>76</v>
      </c>
    </row>
    <row r="4" spans="1:13" ht="24.75" customHeight="1" x14ac:dyDescent="0.25">
      <c r="B4" s="1" t="s">
        <v>77</v>
      </c>
      <c r="C4" s="110" t="s">
        <v>200</v>
      </c>
      <c r="D4" s="110"/>
      <c r="E4" s="110"/>
      <c r="F4" s="110"/>
      <c r="G4" s="110"/>
      <c r="H4" s="110"/>
      <c r="I4" s="110"/>
      <c r="J4" s="110"/>
      <c r="K4" s="110"/>
      <c r="L4" s="110"/>
    </row>
    <row r="5" spans="1:13" ht="39" customHeight="1" x14ac:dyDescent="0.25">
      <c r="B5" s="1" t="s">
        <v>79</v>
      </c>
      <c r="C5" s="110" t="s">
        <v>201</v>
      </c>
      <c r="D5" s="110"/>
      <c r="E5" s="110"/>
      <c r="F5" s="110"/>
      <c r="G5" s="110"/>
      <c r="H5" s="110"/>
      <c r="I5" s="110"/>
      <c r="J5" s="110"/>
      <c r="K5" s="110"/>
      <c r="L5" s="110"/>
    </row>
    <row r="6" spans="1:13" ht="60.75" customHeight="1" x14ac:dyDescent="0.25">
      <c r="B6" s="1" t="s">
        <v>81</v>
      </c>
      <c r="C6" s="110" t="s">
        <v>202</v>
      </c>
      <c r="D6" s="110"/>
      <c r="E6" s="110"/>
      <c r="F6" s="110"/>
      <c r="G6" s="110"/>
      <c r="H6" s="110"/>
      <c r="I6" s="110"/>
      <c r="J6" s="110"/>
      <c r="K6" s="110"/>
      <c r="L6" s="110"/>
    </row>
    <row r="7" spans="1:13" ht="30.6" customHeight="1" x14ac:dyDescent="0.25">
      <c r="B7" s="1" t="s">
        <v>83</v>
      </c>
      <c r="C7" s="110" t="s">
        <v>203</v>
      </c>
      <c r="D7" s="110"/>
      <c r="E7" s="110"/>
      <c r="F7" s="110"/>
      <c r="G7" s="110"/>
      <c r="H7" s="110"/>
      <c r="I7" s="110"/>
      <c r="J7" s="110"/>
      <c r="K7" s="110"/>
      <c r="L7" s="110"/>
    </row>
    <row r="8" spans="1:13" ht="33.75" customHeight="1" x14ac:dyDescent="0.25">
      <c r="B8" s="1" t="s">
        <v>85</v>
      </c>
      <c r="C8" s="110" t="s">
        <v>204</v>
      </c>
      <c r="D8" s="110"/>
      <c r="E8" s="110"/>
      <c r="F8" s="110"/>
      <c r="G8" s="110"/>
      <c r="H8" s="110"/>
      <c r="I8" s="110"/>
      <c r="J8" s="110"/>
      <c r="K8" s="110"/>
      <c r="L8" s="110"/>
    </row>
    <row r="9" spans="1:13" ht="15.75" thickBot="1" x14ac:dyDescent="0.3">
      <c r="G9" s="21"/>
      <c r="H9" s="21"/>
      <c r="I9" s="21"/>
      <c r="J9" s="21"/>
      <c r="K9" s="21"/>
    </row>
    <row r="10" spans="1:13" ht="30" x14ac:dyDescent="0.25">
      <c r="A10" s="5" t="s">
        <v>86</v>
      </c>
      <c r="C10" s="11" t="s">
        <v>87</v>
      </c>
      <c r="D10" s="11" t="s">
        <v>3</v>
      </c>
      <c r="E10" s="18">
        <v>2024</v>
      </c>
      <c r="F10" s="18">
        <v>2025</v>
      </c>
      <c r="G10" s="18">
        <v>2026</v>
      </c>
      <c r="H10" s="18">
        <f>G10+1</f>
        <v>2027</v>
      </c>
      <c r="I10" s="18">
        <f>H10+1</f>
        <v>2028</v>
      </c>
      <c r="J10" s="18">
        <f>I10+1</f>
        <v>2029</v>
      </c>
      <c r="K10" s="18">
        <f>J10+1</f>
        <v>2030</v>
      </c>
      <c r="L10" s="33" t="s">
        <v>4</v>
      </c>
      <c r="M10" s="5"/>
    </row>
    <row r="11" spans="1:13" s="5" customFormat="1" ht="15.75" thickBot="1" x14ac:dyDescent="0.3">
      <c r="B11" s="5" t="s">
        <v>88</v>
      </c>
      <c r="C11" s="84" t="s">
        <v>205</v>
      </c>
      <c r="D11" s="11"/>
      <c r="E11" s="90">
        <v>0</v>
      </c>
      <c r="F11" s="90">
        <v>0</v>
      </c>
      <c r="G11" s="90">
        <v>0</v>
      </c>
      <c r="H11" s="95">
        <v>12870</v>
      </c>
      <c r="I11" s="95">
        <v>46184</v>
      </c>
      <c r="J11" s="95">
        <v>230149</v>
      </c>
      <c r="K11" s="95">
        <v>3228553</v>
      </c>
      <c r="L11" s="59">
        <f>K11</f>
        <v>3228553</v>
      </c>
      <c r="M11" s="93"/>
    </row>
    <row r="12" spans="1:13" x14ac:dyDescent="0.25">
      <c r="B12" s="1" t="s">
        <v>10</v>
      </c>
      <c r="C12" s="10" t="s">
        <v>11</v>
      </c>
      <c r="D12" s="24">
        <f>SUM(E12:K12)</f>
        <v>559096335.24748385</v>
      </c>
      <c r="E12" s="15">
        <v>3339361.669012337</v>
      </c>
      <c r="F12" s="15">
        <v>10751916.536469631</v>
      </c>
      <c r="G12" s="15">
        <v>73391972.370103821</v>
      </c>
      <c r="H12" s="15">
        <v>119859291.14325145</v>
      </c>
      <c r="I12" s="15">
        <v>158633645.3109006</v>
      </c>
      <c r="J12" s="15">
        <v>156552684.59213513</v>
      </c>
      <c r="K12" s="15">
        <v>36567463.625610873</v>
      </c>
    </row>
    <row r="13" spans="1:13" x14ac:dyDescent="0.25">
      <c r="B13" s="1" t="s">
        <v>13</v>
      </c>
      <c r="C13" s="10" t="s">
        <v>11</v>
      </c>
      <c r="D13" s="24">
        <f>SUM(E13:K13)</f>
        <v>10298380.370801635</v>
      </c>
      <c r="E13" s="15">
        <v>0</v>
      </c>
      <c r="F13" s="15">
        <v>0</v>
      </c>
      <c r="G13" s="15">
        <v>0</v>
      </c>
      <c r="H13" s="15">
        <v>212709.15051329153</v>
      </c>
      <c r="I13" s="15">
        <v>1575569.7977444865</v>
      </c>
      <c r="J13" s="15">
        <v>3417330.3410473461</v>
      </c>
      <c r="K13" s="15">
        <v>5092771.0814965107</v>
      </c>
    </row>
    <row r="14" spans="1:13" x14ac:dyDescent="0.25">
      <c r="B14" s="1" t="s">
        <v>15</v>
      </c>
      <c r="C14" s="10" t="s">
        <v>16</v>
      </c>
      <c r="D14" s="104">
        <v>3.2300000000000002E-2</v>
      </c>
    </row>
    <row r="15" spans="1:13" ht="30" x14ac:dyDescent="0.25">
      <c r="B15" s="4" t="s">
        <v>18</v>
      </c>
      <c r="C15" s="10" t="s">
        <v>16</v>
      </c>
      <c r="D15" s="104">
        <v>3.5000000000000003E-2</v>
      </c>
    </row>
    <row r="16" spans="1:13" x14ac:dyDescent="0.25">
      <c r="B16" s="1" t="s">
        <v>20</v>
      </c>
      <c r="C16" s="10" t="s">
        <v>16</v>
      </c>
      <c r="D16" s="104">
        <v>0.5</v>
      </c>
    </row>
    <row r="17" spans="1:10" x14ac:dyDescent="0.25">
      <c r="B17" s="1" t="s">
        <v>22</v>
      </c>
      <c r="C17" s="10" t="s">
        <v>16</v>
      </c>
      <c r="D17" s="104">
        <v>0.5</v>
      </c>
    </row>
    <row r="18" spans="1:10" x14ac:dyDescent="0.25">
      <c r="B18" s="1" t="s">
        <v>24</v>
      </c>
      <c r="C18" s="25" t="str">
        <f>"£/"&amp;$C$11</f>
        <v>£/PE</v>
      </c>
      <c r="D18" s="70">
        <v>96.5</v>
      </c>
    </row>
    <row r="20" spans="1:10" x14ac:dyDescent="0.25">
      <c r="A20" s="5" t="s">
        <v>26</v>
      </c>
      <c r="B20" s="98" t="s">
        <v>90</v>
      </c>
      <c r="C20" s="99" t="s">
        <v>87</v>
      </c>
      <c r="D20" s="101" t="s">
        <v>91</v>
      </c>
    </row>
    <row r="21" spans="1:10" x14ac:dyDescent="0.25">
      <c r="B21" s="1" t="s">
        <v>27</v>
      </c>
      <c r="C21" s="10" t="s">
        <v>16</v>
      </c>
      <c r="D21" s="20">
        <v>0</v>
      </c>
    </row>
    <row r="22" spans="1:10" x14ac:dyDescent="0.25">
      <c r="B22" s="1" t="s">
        <v>29</v>
      </c>
      <c r="C22" s="10" t="s">
        <v>16</v>
      </c>
      <c r="D22" s="20">
        <v>0</v>
      </c>
    </row>
    <row r="23" spans="1:10" x14ac:dyDescent="0.25">
      <c r="B23" s="1" t="s">
        <v>31</v>
      </c>
      <c r="C23" s="10" t="s">
        <v>16</v>
      </c>
      <c r="D23" s="20">
        <v>0.9647</v>
      </c>
    </row>
    <row r="24" spans="1:10" x14ac:dyDescent="0.25">
      <c r="B24" s="1" t="s">
        <v>33</v>
      </c>
      <c r="C24" s="10" t="s">
        <v>16</v>
      </c>
      <c r="D24" s="27">
        <f>1-SUM(D21:D23)</f>
        <v>3.5299999999999998E-2</v>
      </c>
    </row>
    <row r="26" spans="1:10" x14ac:dyDescent="0.25">
      <c r="A26" s="5" t="s">
        <v>35</v>
      </c>
      <c r="C26" s="99" t="s">
        <v>87</v>
      </c>
      <c r="D26" s="105" t="s">
        <v>36</v>
      </c>
      <c r="E26" s="22" t="s">
        <v>37</v>
      </c>
      <c r="F26" s="22" t="s">
        <v>38</v>
      </c>
      <c r="G26" s="22" t="s">
        <v>39</v>
      </c>
      <c r="H26" s="22" t="s">
        <v>40</v>
      </c>
      <c r="I26" s="1"/>
      <c r="J26" s="1"/>
    </row>
    <row r="27" spans="1:10" x14ac:dyDescent="0.25">
      <c r="B27" s="1" t="s">
        <v>41</v>
      </c>
      <c r="C27" s="25" t="str">
        <f t="shared" ref="C27:C29" si="0">"£/"&amp;$C$11</f>
        <v>£/PE</v>
      </c>
      <c r="D27" s="106">
        <f>MAX(0,(D12+D13)/L11*D16-D18)</f>
        <v>0</v>
      </c>
      <c r="E27" s="24">
        <f>$D27*$D$21</f>
        <v>0</v>
      </c>
      <c r="F27" s="24">
        <f>$D27*$D$22</f>
        <v>0</v>
      </c>
      <c r="G27" s="24">
        <f>$D27*$D$23</f>
        <v>0</v>
      </c>
      <c r="H27" s="24">
        <f>$D27*$D$24*$D$17</f>
        <v>0</v>
      </c>
      <c r="I27" s="1"/>
      <c r="J27" s="1"/>
    </row>
    <row r="28" spans="1:10" x14ac:dyDescent="0.25">
      <c r="B28" s="1" t="s">
        <v>43</v>
      </c>
      <c r="C28" s="25" t="str">
        <f t="shared" si="0"/>
        <v>£/PE</v>
      </c>
      <c r="D28" s="106">
        <f>D27*D14</f>
        <v>0</v>
      </c>
      <c r="E28" s="24">
        <f t="shared" ref="E28:E29" si="1">$D28*$D$21</f>
        <v>0</v>
      </c>
      <c r="F28" s="24">
        <f t="shared" ref="F28:F29" si="2">$D28*$D$22</f>
        <v>0</v>
      </c>
      <c r="G28" s="24">
        <f t="shared" ref="G28:G29" si="3">$D28*$D$23</f>
        <v>0</v>
      </c>
      <c r="H28" s="24">
        <f>$D28*$D$24*$D$17</f>
        <v>0</v>
      </c>
      <c r="I28" s="1"/>
      <c r="J28" s="1"/>
    </row>
    <row r="29" spans="1:10" x14ac:dyDescent="0.25">
      <c r="B29" s="1" t="s">
        <v>45</v>
      </c>
      <c r="C29" s="25" t="str">
        <f t="shared" si="0"/>
        <v>£/PE</v>
      </c>
      <c r="D29" s="106">
        <f>MAX(0,((D12+D13)/L11)*D16*D15+D13*D16/SUM(E11:K11)-D18)+D28</f>
        <v>0</v>
      </c>
      <c r="E29" s="24">
        <f t="shared" si="1"/>
        <v>0</v>
      </c>
      <c r="F29" s="24">
        <f t="shared" si="2"/>
        <v>0</v>
      </c>
      <c r="G29" s="24">
        <f t="shared" si="3"/>
        <v>0</v>
      </c>
      <c r="H29" s="24">
        <f>$D29*$D$24*$D$17</f>
        <v>0</v>
      </c>
      <c r="I29" s="1"/>
      <c r="J29" s="1"/>
    </row>
    <row r="32" spans="1:10" x14ac:dyDescent="0.25">
      <c r="A32" s="5" t="s">
        <v>92</v>
      </c>
    </row>
    <row r="33" spans="1:12" x14ac:dyDescent="0.25">
      <c r="B33" s="1" t="s">
        <v>93</v>
      </c>
      <c r="E33" s="15"/>
      <c r="F33" s="15"/>
      <c r="G33" s="15">
        <v>0</v>
      </c>
      <c r="H33" s="63">
        <v>12870</v>
      </c>
      <c r="I33" s="63">
        <v>46184</v>
      </c>
      <c r="J33" s="63">
        <v>230149</v>
      </c>
      <c r="K33" s="63">
        <v>3228553</v>
      </c>
      <c r="L33" s="63">
        <v>3228553</v>
      </c>
    </row>
    <row r="34" spans="1:12" x14ac:dyDescent="0.25">
      <c r="B34" s="1" t="s">
        <v>41</v>
      </c>
      <c r="E34" s="16"/>
      <c r="F34" s="16"/>
      <c r="G34" s="16"/>
      <c r="H34" s="16"/>
      <c r="I34" s="16"/>
      <c r="J34" s="16"/>
      <c r="K34" s="16"/>
      <c r="L34" s="14">
        <f>MAX(0,$L$11-L33)</f>
        <v>0</v>
      </c>
    </row>
    <row r="35" spans="1:12" x14ac:dyDescent="0.25">
      <c r="B35" s="1" t="s">
        <v>43</v>
      </c>
      <c r="E35" s="14">
        <f t="shared" ref="E35:H35" si="4">MAX(0,MIN(E$11-E33,$L$11-$L33))</f>
        <v>0</v>
      </c>
      <c r="F35" s="14">
        <f t="shared" si="4"/>
        <v>0</v>
      </c>
      <c r="G35" s="14">
        <f t="shared" si="4"/>
        <v>0</v>
      </c>
      <c r="H35" s="14">
        <f t="shared" si="4"/>
        <v>0</v>
      </c>
      <c r="I35" s="14">
        <f>MAX(0,MIN(I$11-I33,$L$11-$L33))</f>
        <v>0</v>
      </c>
      <c r="J35" s="14">
        <f t="shared" ref="J35:K35" si="5">MAX(0,MIN(J$11-J33,$L$11-$L33))</f>
        <v>0</v>
      </c>
      <c r="K35" s="14">
        <f t="shared" si="5"/>
        <v>0</v>
      </c>
      <c r="L35" s="16"/>
    </row>
    <row r="36" spans="1:12" x14ac:dyDescent="0.25">
      <c r="B36" s="1" t="s">
        <v>45</v>
      </c>
      <c r="E36" s="14">
        <f>MAX(0,E$11-E33-($L$11-IF($L33&gt;$L$11,$L$11,$L33)))</f>
        <v>0</v>
      </c>
      <c r="F36" s="14">
        <f t="shared" ref="F36:K36" si="6">MAX(0,F$11-F33-($L$11-IF($L33&gt;$L$11,$L$11,$L33)))</f>
        <v>0</v>
      </c>
      <c r="G36" s="14">
        <f t="shared" si="6"/>
        <v>0</v>
      </c>
      <c r="H36" s="14">
        <f t="shared" si="6"/>
        <v>0</v>
      </c>
      <c r="I36" s="14">
        <f t="shared" si="6"/>
        <v>0</v>
      </c>
      <c r="J36" s="14">
        <f t="shared" si="6"/>
        <v>0</v>
      </c>
      <c r="K36" s="14">
        <f t="shared" si="6"/>
        <v>0</v>
      </c>
      <c r="L36" s="16"/>
    </row>
    <row r="37" spans="1:12" ht="15.75" thickBot="1" x14ac:dyDescent="0.3">
      <c r="B37" s="8" t="s">
        <v>5</v>
      </c>
      <c r="C37" s="12"/>
      <c r="D37" s="12"/>
      <c r="E37" s="17"/>
      <c r="F37" s="17"/>
      <c r="G37" s="17"/>
      <c r="H37" s="17"/>
      <c r="I37" s="17"/>
      <c r="J37" s="17"/>
      <c r="K37" s="17"/>
      <c r="L37" s="17"/>
    </row>
    <row r="38" spans="1:12" ht="15.75" thickTop="1" x14ac:dyDescent="0.25"/>
    <row r="39" spans="1:12" x14ac:dyDescent="0.25">
      <c r="A39" s="5" t="s">
        <v>94</v>
      </c>
      <c r="D39" s="22" t="s">
        <v>37</v>
      </c>
      <c r="E39" s="22" t="s">
        <v>38</v>
      </c>
      <c r="F39" s="22" t="s">
        <v>39</v>
      </c>
      <c r="G39" s="22" t="s">
        <v>40</v>
      </c>
      <c r="H39" s="22" t="s">
        <v>95</v>
      </c>
    </row>
    <row r="40" spans="1:12" x14ac:dyDescent="0.25">
      <c r="B40" s="1" t="s">
        <v>41</v>
      </c>
      <c r="D40" s="3">
        <f t="shared" ref="D40:G42" si="7">SUM($E34:$L34)*E27</f>
        <v>0</v>
      </c>
      <c r="E40" s="3">
        <f t="shared" si="7"/>
        <v>0</v>
      </c>
      <c r="F40" s="3">
        <f t="shared" si="7"/>
        <v>0</v>
      </c>
      <c r="G40" s="3">
        <f t="shared" si="7"/>
        <v>0</v>
      </c>
      <c r="H40" s="6">
        <f>SUM(D40:G40)</f>
        <v>0</v>
      </c>
    </row>
    <row r="41" spans="1:12" x14ac:dyDescent="0.25">
      <c r="B41" s="1" t="s">
        <v>43</v>
      </c>
      <c r="D41" s="3">
        <f t="shared" si="7"/>
        <v>0</v>
      </c>
      <c r="E41" s="3">
        <f t="shared" si="7"/>
        <v>0</v>
      </c>
      <c r="F41" s="3">
        <f t="shared" si="7"/>
        <v>0</v>
      </c>
      <c r="G41" s="3">
        <f t="shared" si="7"/>
        <v>0</v>
      </c>
      <c r="H41" s="6">
        <f t="shared" ref="H41:H42" si="8">SUM(D41:G41)</f>
        <v>0</v>
      </c>
    </row>
    <row r="42" spans="1:12" x14ac:dyDescent="0.25">
      <c r="B42" s="1" t="s">
        <v>45</v>
      </c>
      <c r="D42" s="3">
        <f t="shared" si="7"/>
        <v>0</v>
      </c>
      <c r="E42" s="3">
        <f t="shared" si="7"/>
        <v>0</v>
      </c>
      <c r="F42" s="3">
        <f t="shared" si="7"/>
        <v>0</v>
      </c>
      <c r="G42" s="3">
        <f t="shared" si="7"/>
        <v>0</v>
      </c>
      <c r="H42" s="6">
        <f t="shared" si="8"/>
        <v>0</v>
      </c>
    </row>
    <row r="43" spans="1:12" ht="15.75" thickBot="1" x14ac:dyDescent="0.3">
      <c r="B43" s="29" t="s">
        <v>5</v>
      </c>
      <c r="C43" s="29"/>
      <c r="D43" s="9">
        <f>SUM(D40:D42)</f>
        <v>0</v>
      </c>
      <c r="E43" s="9">
        <f t="shared" ref="E43:H43" si="9">SUM(E40:E42)</f>
        <v>0</v>
      </c>
      <c r="F43" s="9">
        <f t="shared" si="9"/>
        <v>0</v>
      </c>
      <c r="G43" s="9">
        <f t="shared" si="9"/>
        <v>0</v>
      </c>
      <c r="H43" s="9">
        <f t="shared" si="9"/>
        <v>0</v>
      </c>
    </row>
    <row r="44" spans="1:12" ht="15.75" thickTop="1" x14ac:dyDescent="0.25"/>
    <row r="60" spans="3:9" x14ac:dyDescent="0.25">
      <c r="C60"/>
      <c r="D60"/>
      <c r="E60"/>
      <c r="F60"/>
      <c r="G60"/>
      <c r="H60"/>
      <c r="I60"/>
    </row>
    <row r="61" spans="3:9" x14ac:dyDescent="0.25">
      <c r="C61"/>
      <c r="D61"/>
      <c r="E61"/>
      <c r="F61"/>
      <c r="G61"/>
      <c r="H61"/>
      <c r="I61"/>
    </row>
    <row r="62" spans="3:9" x14ac:dyDescent="0.25">
      <c r="C62"/>
      <c r="D62"/>
      <c r="E62"/>
      <c r="F62"/>
      <c r="G62"/>
      <c r="H62"/>
      <c r="I62"/>
    </row>
    <row r="63" spans="3:9" x14ac:dyDescent="0.25">
      <c r="C63"/>
      <c r="D63"/>
      <c r="E63"/>
      <c r="F63"/>
      <c r="G63"/>
      <c r="H63"/>
      <c r="I63"/>
    </row>
    <row r="64" spans="3:9" x14ac:dyDescent="0.25">
      <c r="C64"/>
      <c r="D64"/>
      <c r="E64"/>
      <c r="F64"/>
      <c r="G64"/>
      <c r="H64"/>
      <c r="I64"/>
    </row>
    <row r="65" spans="3:9" x14ac:dyDescent="0.25">
      <c r="C65"/>
      <c r="D65"/>
      <c r="E65"/>
      <c r="F65"/>
      <c r="G65"/>
      <c r="H65"/>
      <c r="I65"/>
    </row>
    <row r="66" spans="3:9" x14ac:dyDescent="0.25">
      <c r="C66"/>
      <c r="D66"/>
      <c r="E66"/>
      <c r="F66"/>
      <c r="G66"/>
      <c r="H66"/>
      <c r="I66"/>
    </row>
    <row r="67" spans="3:9" x14ac:dyDescent="0.25">
      <c r="C67"/>
      <c r="D67"/>
      <c r="E67"/>
      <c r="F67"/>
      <c r="G67"/>
      <c r="H67"/>
      <c r="I67"/>
    </row>
    <row r="68" spans="3:9" x14ac:dyDescent="0.25">
      <c r="C68"/>
      <c r="D68"/>
      <c r="E68"/>
      <c r="F68"/>
      <c r="G68"/>
      <c r="H68"/>
      <c r="I68"/>
    </row>
    <row r="69" spans="3:9" x14ac:dyDescent="0.25">
      <c r="C69"/>
      <c r="D69"/>
      <c r="E69"/>
      <c r="F69"/>
      <c r="G69"/>
      <c r="H69"/>
      <c r="I69"/>
    </row>
    <row r="70" spans="3:9" x14ac:dyDescent="0.25">
      <c r="C70"/>
      <c r="D70"/>
      <c r="E70"/>
      <c r="F70"/>
      <c r="G70"/>
      <c r="H70"/>
      <c r="I70"/>
    </row>
    <row r="71" spans="3:9" x14ac:dyDescent="0.25">
      <c r="C71"/>
      <c r="D71"/>
      <c r="E71"/>
      <c r="F71"/>
      <c r="G71"/>
      <c r="H71"/>
      <c r="I71"/>
    </row>
    <row r="72" spans="3:9" x14ac:dyDescent="0.25">
      <c r="C72"/>
      <c r="D72"/>
      <c r="E72"/>
      <c r="F72"/>
      <c r="G72"/>
      <c r="H72"/>
      <c r="I72"/>
    </row>
    <row r="73" spans="3:9" x14ac:dyDescent="0.25">
      <c r="C73"/>
      <c r="D73"/>
      <c r="E73"/>
      <c r="F73"/>
      <c r="G73"/>
      <c r="H73"/>
      <c r="I73"/>
    </row>
    <row r="74" spans="3:9" x14ac:dyDescent="0.25">
      <c r="C74"/>
      <c r="D74"/>
      <c r="E74"/>
      <c r="F74"/>
      <c r="G74"/>
      <c r="H74"/>
      <c r="I74"/>
    </row>
    <row r="75" spans="3:9" x14ac:dyDescent="0.25">
      <c r="C75"/>
      <c r="D75"/>
      <c r="E75"/>
      <c r="F75"/>
      <c r="G75"/>
      <c r="H75"/>
      <c r="I75"/>
    </row>
    <row r="76" spans="3:9" x14ac:dyDescent="0.25">
      <c r="C76"/>
      <c r="D76"/>
      <c r="E76"/>
      <c r="F76"/>
      <c r="G76"/>
      <c r="H76"/>
      <c r="I76"/>
    </row>
    <row r="77" spans="3:9" x14ac:dyDescent="0.25">
      <c r="C77"/>
      <c r="D77"/>
      <c r="E77"/>
      <c r="F77"/>
      <c r="G77"/>
      <c r="H77"/>
      <c r="I77"/>
    </row>
    <row r="78" spans="3:9" x14ac:dyDescent="0.25">
      <c r="C78"/>
      <c r="D78"/>
      <c r="E78"/>
      <c r="F78"/>
      <c r="G78"/>
      <c r="H78"/>
      <c r="I78"/>
    </row>
  </sheetData>
  <mergeCells count="5">
    <mergeCell ref="C4:L4"/>
    <mergeCell ref="C5:L5"/>
    <mergeCell ref="C6:L6"/>
    <mergeCell ref="C7:L7"/>
    <mergeCell ref="C8:L8"/>
  </mergeCells>
  <pageMargins left="0.7" right="0.7" top="0.75" bottom="0.75" header="0.3" footer="0.3"/>
  <pageSetup paperSize="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44"/>
  <sheetViews>
    <sheetView zoomScale="112" zoomScaleNormal="112" workbookViewId="0">
      <pane xSplit="2" ySplit="1" topLeftCell="C2" activePane="bottomRight" state="frozen"/>
      <selection pane="topRight" activeCell="I44" sqref="I44"/>
      <selection pane="bottomLeft" activeCell="I44" sqref="I44"/>
      <selection pane="bottomRight" activeCell="C2" sqref="C2"/>
    </sheetView>
  </sheetViews>
  <sheetFormatPr defaultColWidth="8.85546875" defaultRowHeight="15" x14ac:dyDescent="0.25"/>
  <cols>
    <col min="1" max="1" width="2.5703125" style="5" customWidth="1"/>
    <col min="2" max="2" width="30.42578125" style="1" customWidth="1"/>
    <col min="3" max="3" width="12.85546875" style="10" customWidth="1"/>
    <col min="4" max="4" width="12.5703125" style="10" bestFit="1" customWidth="1"/>
    <col min="5" max="5" width="11.85546875" style="14" customWidth="1"/>
    <col min="6" max="6" width="14.7109375" style="14" customWidth="1"/>
    <col min="7" max="11" width="13.42578125" style="14" customWidth="1"/>
    <col min="12" max="12" width="10.5703125" style="14" bestFit="1" customWidth="1"/>
    <col min="13" max="13" width="1.5703125" style="1" customWidth="1"/>
    <col min="14" max="14" width="13.5703125" style="1" bestFit="1" customWidth="1"/>
    <col min="15" max="15" width="11.5703125" style="1" bestFit="1" customWidth="1"/>
    <col min="16" max="16384" width="8.85546875" style="1"/>
  </cols>
  <sheetData>
    <row r="1" spans="1:13" ht="18.75" x14ac:dyDescent="0.25">
      <c r="A1" s="2" t="s">
        <v>206</v>
      </c>
    </row>
    <row r="3" spans="1:13" x14ac:dyDescent="0.25">
      <c r="A3" s="5" t="s">
        <v>76</v>
      </c>
    </row>
    <row r="4" spans="1:13" ht="35.450000000000003" customHeight="1" x14ac:dyDescent="0.25">
      <c r="B4" s="1" t="s">
        <v>77</v>
      </c>
      <c r="C4" s="110" t="s">
        <v>207</v>
      </c>
      <c r="D4" s="110"/>
      <c r="E4" s="110"/>
      <c r="F4" s="110"/>
      <c r="G4" s="110"/>
      <c r="H4" s="110"/>
      <c r="I4" s="110"/>
      <c r="J4" s="110"/>
      <c r="K4" s="110"/>
      <c r="L4" s="110"/>
    </row>
    <row r="5" spans="1:13" ht="43.35" customHeight="1" x14ac:dyDescent="0.25">
      <c r="B5" s="1" t="s">
        <v>79</v>
      </c>
      <c r="C5" s="110" t="s">
        <v>208</v>
      </c>
      <c r="D5" s="110"/>
      <c r="E5" s="110"/>
      <c r="F5" s="110"/>
      <c r="G5" s="110"/>
      <c r="H5" s="110"/>
      <c r="I5" s="110"/>
      <c r="J5" s="110"/>
      <c r="K5" s="110"/>
      <c r="L5" s="110"/>
    </row>
    <row r="6" spans="1:13" ht="56.45" customHeight="1" x14ac:dyDescent="0.25">
      <c r="B6" s="1" t="s">
        <v>81</v>
      </c>
      <c r="C6" s="110" t="s">
        <v>209</v>
      </c>
      <c r="D6" s="110"/>
      <c r="E6" s="110"/>
      <c r="F6" s="110"/>
      <c r="G6" s="110"/>
      <c r="H6" s="110"/>
      <c r="I6" s="110"/>
      <c r="J6" s="110"/>
      <c r="K6" s="110"/>
      <c r="L6" s="110"/>
    </row>
    <row r="7" spans="1:13" ht="28.35" customHeight="1" x14ac:dyDescent="0.25">
      <c r="B7" s="1" t="s">
        <v>83</v>
      </c>
      <c r="C7" s="110" t="s">
        <v>210</v>
      </c>
      <c r="D7" s="110"/>
      <c r="E7" s="110"/>
      <c r="F7" s="110"/>
      <c r="G7" s="110"/>
      <c r="H7" s="110"/>
      <c r="I7" s="110"/>
      <c r="J7" s="110"/>
      <c r="K7" s="110"/>
      <c r="L7" s="110"/>
    </row>
    <row r="8" spans="1:13" ht="54.75" customHeight="1" x14ac:dyDescent="0.25">
      <c r="B8" s="1" t="s">
        <v>85</v>
      </c>
      <c r="C8" s="111" t="s">
        <v>211</v>
      </c>
      <c r="D8" s="111"/>
      <c r="E8" s="111"/>
      <c r="F8" s="111"/>
      <c r="G8" s="111"/>
      <c r="H8" s="111"/>
      <c r="I8" s="111"/>
      <c r="J8" s="111"/>
      <c r="K8" s="111"/>
      <c r="L8" s="111"/>
    </row>
    <row r="9" spans="1:13" ht="15.75" thickBot="1" x14ac:dyDescent="0.3">
      <c r="G9" s="21"/>
      <c r="H9" s="21"/>
      <c r="I9" s="21"/>
      <c r="J9" s="21"/>
      <c r="K9" s="21"/>
    </row>
    <row r="10" spans="1:13" ht="30" x14ac:dyDescent="0.25">
      <c r="A10" s="5" t="s">
        <v>86</v>
      </c>
      <c r="C10" s="11" t="s">
        <v>87</v>
      </c>
      <c r="D10" s="11" t="s">
        <v>3</v>
      </c>
      <c r="E10" s="18">
        <v>2024</v>
      </c>
      <c r="F10" s="18">
        <v>2025</v>
      </c>
      <c r="G10" s="18">
        <v>2026</v>
      </c>
      <c r="H10" s="18">
        <f>G10+1</f>
        <v>2027</v>
      </c>
      <c r="I10" s="18">
        <f>H10+1</f>
        <v>2028</v>
      </c>
      <c r="J10" s="18">
        <f>I10+1</f>
        <v>2029</v>
      </c>
      <c r="K10" s="18">
        <f>J10+1</f>
        <v>2030</v>
      </c>
      <c r="L10" s="33" t="s">
        <v>4</v>
      </c>
      <c r="M10" s="5"/>
    </row>
    <row r="11" spans="1:13" s="5" customFormat="1" ht="15.75" thickBot="1" x14ac:dyDescent="0.3">
      <c r="B11" s="5" t="s">
        <v>88</v>
      </c>
      <c r="C11" s="84" t="s">
        <v>205</v>
      </c>
      <c r="D11" s="11"/>
      <c r="E11" s="90">
        <v>0</v>
      </c>
      <c r="F11" s="90">
        <v>0</v>
      </c>
      <c r="G11" s="95">
        <v>235.81921378451364</v>
      </c>
      <c r="H11" s="95">
        <v>70701.08001498683</v>
      </c>
      <c r="I11" s="95">
        <v>79970.16099798803</v>
      </c>
      <c r="J11" s="95">
        <v>377853.55106637016</v>
      </c>
      <c r="K11" s="95">
        <v>764624.46907898749</v>
      </c>
      <c r="L11" s="59">
        <f>K11</f>
        <v>764624.46907898749</v>
      </c>
      <c r="M11" s="93"/>
    </row>
    <row r="12" spans="1:13" x14ac:dyDescent="0.25">
      <c r="B12" s="1" t="s">
        <v>10</v>
      </c>
      <c r="C12" s="10" t="s">
        <v>11</v>
      </c>
      <c r="D12" s="24">
        <f>SUM(E12:K12)</f>
        <v>303343440.01150286</v>
      </c>
      <c r="E12" s="15">
        <v>5048442.4266520012</v>
      </c>
      <c r="F12" s="15">
        <v>9602802.7251814008</v>
      </c>
      <c r="G12" s="15">
        <v>24897613.047749735</v>
      </c>
      <c r="H12" s="15">
        <v>97808604.88304846</v>
      </c>
      <c r="I12" s="15">
        <v>117384199.76032962</v>
      </c>
      <c r="J12" s="15">
        <v>42714757.956986524</v>
      </c>
      <c r="K12" s="15">
        <v>5887019.2115550991</v>
      </c>
    </row>
    <row r="13" spans="1:13" x14ac:dyDescent="0.25">
      <c r="B13" s="1" t="s">
        <v>13</v>
      </c>
      <c r="C13" s="10" t="s">
        <v>11</v>
      </c>
      <c r="D13" s="24">
        <f>SUM(E13:K13)</f>
        <v>3720817.1031876155</v>
      </c>
      <c r="E13" s="15">
        <v>0</v>
      </c>
      <c r="F13" s="15">
        <v>0</v>
      </c>
      <c r="G13" s="15">
        <v>0</v>
      </c>
      <c r="H13" s="15">
        <v>0</v>
      </c>
      <c r="I13" s="15">
        <v>11566.027912133053</v>
      </c>
      <c r="J13" s="15">
        <v>1001165.7975298016</v>
      </c>
      <c r="K13" s="15">
        <v>2708085.2777456809</v>
      </c>
    </row>
    <row r="14" spans="1:13" x14ac:dyDescent="0.25">
      <c r="B14" s="1" t="s">
        <v>15</v>
      </c>
      <c r="C14" s="10" t="s">
        <v>16</v>
      </c>
      <c r="D14" s="104">
        <v>3.2300000000000002E-2</v>
      </c>
    </row>
    <row r="15" spans="1:13" ht="30" x14ac:dyDescent="0.25">
      <c r="B15" s="4" t="s">
        <v>18</v>
      </c>
      <c r="C15" s="10" t="s">
        <v>16</v>
      </c>
      <c r="D15" s="104">
        <v>3.5000000000000003E-2</v>
      </c>
    </row>
    <row r="16" spans="1:13" x14ac:dyDescent="0.25">
      <c r="B16" s="1" t="s">
        <v>20</v>
      </c>
      <c r="C16" s="10" t="s">
        <v>16</v>
      </c>
      <c r="D16" s="104">
        <v>0.5</v>
      </c>
    </row>
    <row r="17" spans="1:10" x14ac:dyDescent="0.25">
      <c r="B17" s="1" t="s">
        <v>22</v>
      </c>
      <c r="C17" s="10" t="s">
        <v>16</v>
      </c>
      <c r="D17" s="104">
        <v>0.5</v>
      </c>
    </row>
    <row r="18" spans="1:10" x14ac:dyDescent="0.25">
      <c r="B18" s="1" t="s">
        <v>24</v>
      </c>
      <c r="C18" s="25" t="str">
        <f>"£/"&amp;$C$11</f>
        <v>£/PE</v>
      </c>
      <c r="D18" s="23">
        <v>18.588000000000001</v>
      </c>
    </row>
    <row r="20" spans="1:10" x14ac:dyDescent="0.25">
      <c r="A20" s="5" t="s">
        <v>26</v>
      </c>
      <c r="B20" s="98" t="s">
        <v>90</v>
      </c>
      <c r="C20" s="99" t="s">
        <v>87</v>
      </c>
      <c r="D20" s="101" t="s">
        <v>91</v>
      </c>
    </row>
    <row r="21" spans="1:10" x14ac:dyDescent="0.25">
      <c r="B21" s="1" t="s">
        <v>27</v>
      </c>
      <c r="C21" s="10" t="s">
        <v>16</v>
      </c>
      <c r="D21" s="20">
        <v>0</v>
      </c>
    </row>
    <row r="22" spans="1:10" x14ac:dyDescent="0.25">
      <c r="B22" s="1" t="s">
        <v>29</v>
      </c>
      <c r="C22" s="10" t="s">
        <v>16</v>
      </c>
      <c r="D22" s="20">
        <v>0</v>
      </c>
    </row>
    <row r="23" spans="1:10" x14ac:dyDescent="0.25">
      <c r="B23" s="1" t="s">
        <v>31</v>
      </c>
      <c r="C23" s="10" t="s">
        <v>16</v>
      </c>
      <c r="D23" s="20">
        <v>1</v>
      </c>
    </row>
    <row r="24" spans="1:10" x14ac:dyDescent="0.25">
      <c r="B24" s="1" t="s">
        <v>33</v>
      </c>
      <c r="C24" s="10" t="s">
        <v>16</v>
      </c>
      <c r="D24" s="27">
        <f>1-SUM(D21:D23)</f>
        <v>0</v>
      </c>
    </row>
    <row r="26" spans="1:10" x14ac:dyDescent="0.25">
      <c r="A26" s="5" t="s">
        <v>35</v>
      </c>
      <c r="C26" s="99" t="s">
        <v>87</v>
      </c>
      <c r="D26" s="105" t="s">
        <v>36</v>
      </c>
      <c r="E26" s="22" t="s">
        <v>37</v>
      </c>
      <c r="F26" s="22" t="s">
        <v>38</v>
      </c>
      <c r="G26" s="22" t="s">
        <v>39</v>
      </c>
      <c r="H26" s="22" t="s">
        <v>40</v>
      </c>
      <c r="I26" s="1"/>
      <c r="J26" s="1"/>
    </row>
    <row r="27" spans="1:10" x14ac:dyDescent="0.25">
      <c r="B27" s="1" t="s">
        <v>41</v>
      </c>
      <c r="C27" s="25" t="str">
        <f t="shared" ref="C27:C29" si="0">"£/"&amp;$C$11</f>
        <v>£/PE</v>
      </c>
      <c r="D27" s="106">
        <f>MAX(0,(D12+D13)/L11*D16-D18)</f>
        <v>182.20616074962808</v>
      </c>
      <c r="E27" s="24">
        <f>$D27*$D$21</f>
        <v>0</v>
      </c>
      <c r="F27" s="24">
        <f>$D27*$D$22</f>
        <v>0</v>
      </c>
      <c r="G27" s="24">
        <f>$D27*$D$23</f>
        <v>182.20616074962808</v>
      </c>
      <c r="H27" s="24">
        <f>$D27*$D$24*$D$17</f>
        <v>0</v>
      </c>
      <c r="I27" s="1"/>
      <c r="J27" s="1"/>
    </row>
    <row r="28" spans="1:10" x14ac:dyDescent="0.25">
      <c r="B28" s="1" t="s">
        <v>43</v>
      </c>
      <c r="C28" s="25" t="str">
        <f t="shared" si="0"/>
        <v>£/PE</v>
      </c>
      <c r="D28" s="106">
        <f>D27*D14</f>
        <v>5.8852589922129876</v>
      </c>
      <c r="E28" s="24">
        <f t="shared" ref="E28:E29" si="1">$D28*$D$21</f>
        <v>0</v>
      </c>
      <c r="F28" s="24">
        <f t="shared" ref="F28:F29" si="2">$D28*$D$22</f>
        <v>0</v>
      </c>
      <c r="G28" s="24">
        <f t="shared" ref="G28:G29" si="3">$D28*$D$23</f>
        <v>5.8852589922129876</v>
      </c>
      <c r="H28" s="24">
        <f>$D28*$D$24*$D$17</f>
        <v>0</v>
      </c>
      <c r="I28" s="1"/>
      <c r="J28" s="1"/>
    </row>
    <row r="29" spans="1:10" x14ac:dyDescent="0.25">
      <c r="B29" s="1" t="s">
        <v>45</v>
      </c>
      <c r="C29" s="25" t="str">
        <f t="shared" si="0"/>
        <v>£/PE</v>
      </c>
      <c r="D29" s="106">
        <f>MAX(0,((D12+D13)/L11)*D16*D15+D13*D16/SUM(E11:K11)-D18)+D28</f>
        <v>5.8852589922129876</v>
      </c>
      <c r="E29" s="24">
        <f t="shared" si="1"/>
        <v>0</v>
      </c>
      <c r="F29" s="24">
        <f t="shared" si="2"/>
        <v>0</v>
      </c>
      <c r="G29" s="24">
        <f t="shared" si="3"/>
        <v>5.8852589922129876</v>
      </c>
      <c r="H29" s="24">
        <f>$D29*$D$24*$D$17</f>
        <v>0</v>
      </c>
      <c r="I29" s="1"/>
      <c r="J29" s="1"/>
    </row>
    <row r="32" spans="1:10" x14ac:dyDescent="0.25">
      <c r="A32" s="5" t="s">
        <v>92</v>
      </c>
    </row>
    <row r="33" spans="1:12" x14ac:dyDescent="0.25">
      <c r="B33" s="1" t="s">
        <v>93</v>
      </c>
      <c r="E33" s="15"/>
      <c r="F33" s="15"/>
      <c r="G33" s="63">
        <v>235.81921378451364</v>
      </c>
      <c r="H33" s="63">
        <v>70701.08001498683</v>
      </c>
      <c r="I33" s="63">
        <v>79970.16099798803</v>
      </c>
      <c r="J33" s="63">
        <v>377853.55106637016</v>
      </c>
      <c r="K33" s="63">
        <v>764624.46907898749</v>
      </c>
      <c r="L33" s="63">
        <v>764624.46907898749</v>
      </c>
    </row>
    <row r="34" spans="1:12" x14ac:dyDescent="0.25">
      <c r="B34" s="1" t="s">
        <v>41</v>
      </c>
      <c r="E34" s="16"/>
      <c r="F34" s="16"/>
      <c r="G34" s="16"/>
      <c r="H34" s="16"/>
      <c r="I34" s="16"/>
      <c r="J34" s="16"/>
      <c r="K34" s="16"/>
      <c r="L34" s="14">
        <f>MAX(0,$L$11-L33)</f>
        <v>0</v>
      </c>
    </row>
    <row r="35" spans="1:12" x14ac:dyDescent="0.25">
      <c r="B35" s="1" t="s">
        <v>43</v>
      </c>
      <c r="E35" s="14">
        <f t="shared" ref="E35:H35" si="4">MAX(0,MIN(E$11-E33,$L$11-$L33))</f>
        <v>0</v>
      </c>
      <c r="F35" s="14">
        <f t="shared" si="4"/>
        <v>0</v>
      </c>
      <c r="G35" s="14">
        <f t="shared" si="4"/>
        <v>0</v>
      </c>
      <c r="H35" s="14">
        <f t="shared" si="4"/>
        <v>0</v>
      </c>
      <c r="I35" s="14">
        <f>MAX(0,MIN(I$11-I33,$L$11-$L33))</f>
        <v>0</v>
      </c>
      <c r="J35" s="14">
        <f t="shared" ref="J35:K35" si="5">MAX(0,MIN(J$11-J33,$L$11-$L33))</f>
        <v>0</v>
      </c>
      <c r="K35" s="14">
        <f t="shared" si="5"/>
        <v>0</v>
      </c>
      <c r="L35" s="16"/>
    </row>
    <row r="36" spans="1:12" x14ac:dyDescent="0.25">
      <c r="B36" s="1" t="s">
        <v>45</v>
      </c>
      <c r="E36" s="14">
        <f>MAX(0,E$11-E33-($L$11-IF($L33&gt;$L$11,$L$11,$L33)))</f>
        <v>0</v>
      </c>
      <c r="F36" s="14">
        <f t="shared" ref="F36:K36" si="6">MAX(0,F$11-F33-($L$11-IF($L33&gt;$L$11,$L$11,$L33)))</f>
        <v>0</v>
      </c>
      <c r="G36" s="14">
        <f t="shared" si="6"/>
        <v>0</v>
      </c>
      <c r="H36" s="14">
        <f t="shared" si="6"/>
        <v>0</v>
      </c>
      <c r="I36" s="14">
        <f t="shared" si="6"/>
        <v>0</v>
      </c>
      <c r="J36" s="14">
        <f t="shared" si="6"/>
        <v>0</v>
      </c>
      <c r="K36" s="14">
        <f t="shared" si="6"/>
        <v>0</v>
      </c>
      <c r="L36" s="16"/>
    </row>
    <row r="37" spans="1:12" ht="15.75" thickBot="1" x14ac:dyDescent="0.3">
      <c r="B37" s="8" t="s">
        <v>5</v>
      </c>
      <c r="C37" s="12"/>
      <c r="D37" s="12"/>
      <c r="E37" s="17"/>
      <c r="F37" s="17"/>
      <c r="G37" s="17"/>
      <c r="H37" s="17"/>
      <c r="I37" s="17"/>
      <c r="J37" s="17"/>
      <c r="K37" s="17"/>
      <c r="L37" s="17"/>
    </row>
    <row r="38" spans="1:12" ht="15.75" thickTop="1" x14ac:dyDescent="0.25"/>
    <row r="39" spans="1:12" x14ac:dyDescent="0.25">
      <c r="A39" s="5" t="s">
        <v>94</v>
      </c>
      <c r="D39" s="22" t="s">
        <v>37</v>
      </c>
      <c r="E39" s="22" t="s">
        <v>38</v>
      </c>
      <c r="F39" s="22" t="s">
        <v>39</v>
      </c>
      <c r="G39" s="22" t="s">
        <v>40</v>
      </c>
      <c r="H39" s="22" t="s">
        <v>95</v>
      </c>
    </row>
    <row r="40" spans="1:12" x14ac:dyDescent="0.25">
      <c r="B40" s="1" t="s">
        <v>41</v>
      </c>
      <c r="D40" s="3">
        <f t="shared" ref="D40:G42" si="7">SUM($E34:$L34)*E27</f>
        <v>0</v>
      </c>
      <c r="E40" s="3">
        <f t="shared" si="7"/>
        <v>0</v>
      </c>
      <c r="F40" s="3">
        <f t="shared" si="7"/>
        <v>0</v>
      </c>
      <c r="G40" s="3">
        <f t="shared" si="7"/>
        <v>0</v>
      </c>
      <c r="H40" s="6">
        <f>SUM(D40:G40)</f>
        <v>0</v>
      </c>
    </row>
    <row r="41" spans="1:12" x14ac:dyDescent="0.25">
      <c r="B41" s="1" t="s">
        <v>43</v>
      </c>
      <c r="D41" s="3">
        <f t="shared" si="7"/>
        <v>0</v>
      </c>
      <c r="E41" s="3">
        <f t="shared" si="7"/>
        <v>0</v>
      </c>
      <c r="F41" s="3">
        <f t="shared" si="7"/>
        <v>0</v>
      </c>
      <c r="G41" s="3">
        <f t="shared" si="7"/>
        <v>0</v>
      </c>
      <c r="H41" s="6">
        <f t="shared" ref="H41:H42" si="8">SUM(D41:G41)</f>
        <v>0</v>
      </c>
    </row>
    <row r="42" spans="1:12" x14ac:dyDescent="0.25">
      <c r="B42" s="1" t="s">
        <v>45</v>
      </c>
      <c r="D42" s="3">
        <f t="shared" si="7"/>
        <v>0</v>
      </c>
      <c r="E42" s="3">
        <f t="shared" si="7"/>
        <v>0</v>
      </c>
      <c r="F42" s="3">
        <f t="shared" si="7"/>
        <v>0</v>
      </c>
      <c r="G42" s="3">
        <f t="shared" si="7"/>
        <v>0</v>
      </c>
      <c r="H42" s="6">
        <f t="shared" si="8"/>
        <v>0</v>
      </c>
    </row>
    <row r="43" spans="1:12" ht="15.75" thickBot="1" x14ac:dyDescent="0.3">
      <c r="B43" s="29" t="s">
        <v>5</v>
      </c>
      <c r="C43" s="29"/>
      <c r="D43" s="9">
        <f>SUM(D40:D42)</f>
        <v>0</v>
      </c>
      <c r="E43" s="9">
        <f t="shared" ref="E43:H43" si="9">SUM(E40:E42)</f>
        <v>0</v>
      </c>
      <c r="F43" s="9">
        <f t="shared" si="9"/>
        <v>0</v>
      </c>
      <c r="G43" s="9">
        <f t="shared" si="9"/>
        <v>0</v>
      </c>
      <c r="H43" s="9">
        <f t="shared" si="9"/>
        <v>0</v>
      </c>
    </row>
    <row r="44" spans="1:12" ht="15.75" thickTop="1" x14ac:dyDescent="0.25"/>
  </sheetData>
  <mergeCells count="5">
    <mergeCell ref="C4:L4"/>
    <mergeCell ref="C5:L5"/>
    <mergeCell ref="C6:L6"/>
    <mergeCell ref="C7:L7"/>
    <mergeCell ref="C8:L8"/>
  </mergeCells>
  <pageMargins left="0.7" right="0.7" top="0.75" bottom="0.75" header="0.3" footer="0.3"/>
  <pageSetup paperSize="9"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44"/>
  <sheetViews>
    <sheetView zoomScale="112" zoomScaleNormal="112" workbookViewId="0">
      <pane xSplit="2" ySplit="1" topLeftCell="C2" activePane="bottomRight" state="frozen"/>
      <selection pane="topRight" activeCell="I44" sqref="I44"/>
      <selection pane="bottomLeft" activeCell="I44" sqref="I44"/>
      <selection pane="bottomRight" activeCell="C2" sqref="C2"/>
    </sheetView>
  </sheetViews>
  <sheetFormatPr defaultColWidth="8.85546875" defaultRowHeight="15" x14ac:dyDescent="0.25"/>
  <cols>
    <col min="1" max="1" width="2.5703125" style="5" customWidth="1"/>
    <col min="2" max="2" width="30.42578125" style="1" customWidth="1"/>
    <col min="3" max="3" width="12.85546875" style="10" customWidth="1"/>
    <col min="4" max="4" width="12.5703125" style="10" bestFit="1" customWidth="1"/>
    <col min="5" max="11" width="11.85546875" style="14" customWidth="1"/>
    <col min="12" max="12" width="10.5703125" style="14" bestFit="1" customWidth="1"/>
    <col min="13" max="13" width="1.5703125" style="1" customWidth="1"/>
    <col min="14" max="14" width="13.5703125" style="1" bestFit="1" customWidth="1"/>
    <col min="15" max="15" width="11.5703125" style="1" bestFit="1" customWidth="1"/>
    <col min="16" max="16384" width="8.85546875" style="1"/>
  </cols>
  <sheetData>
    <row r="1" spans="1:13" ht="18.75" x14ac:dyDescent="0.25">
      <c r="A1" s="2" t="s">
        <v>212</v>
      </c>
    </row>
    <row r="3" spans="1:13" x14ac:dyDescent="0.25">
      <c r="A3" s="5" t="s">
        <v>76</v>
      </c>
    </row>
    <row r="4" spans="1:13" ht="66.599999999999994" customHeight="1" x14ac:dyDescent="0.25">
      <c r="B4" s="1" t="s">
        <v>77</v>
      </c>
      <c r="C4" s="110" t="s">
        <v>213</v>
      </c>
      <c r="D4" s="110"/>
      <c r="E4" s="110"/>
      <c r="F4" s="110"/>
      <c r="G4" s="110"/>
      <c r="H4" s="110"/>
      <c r="I4" s="110"/>
      <c r="J4" s="110"/>
      <c r="K4" s="110"/>
      <c r="L4" s="110"/>
    </row>
    <row r="5" spans="1:13" ht="45" customHeight="1" x14ac:dyDescent="0.25">
      <c r="B5" s="1" t="s">
        <v>79</v>
      </c>
      <c r="C5" s="110" t="s">
        <v>214</v>
      </c>
      <c r="D5" s="110"/>
      <c r="E5" s="110"/>
      <c r="F5" s="110"/>
      <c r="G5" s="110"/>
      <c r="H5" s="110"/>
      <c r="I5" s="110"/>
      <c r="J5" s="110"/>
      <c r="K5" s="110"/>
      <c r="L5" s="110"/>
    </row>
    <row r="6" spans="1:13" ht="66.599999999999994" customHeight="1" x14ac:dyDescent="0.25">
      <c r="B6" s="1" t="s">
        <v>81</v>
      </c>
      <c r="C6" s="110" t="s">
        <v>215</v>
      </c>
      <c r="D6" s="110"/>
      <c r="E6" s="110"/>
      <c r="F6" s="110"/>
      <c r="G6" s="110"/>
      <c r="H6" s="110"/>
      <c r="I6" s="110"/>
      <c r="J6" s="110"/>
      <c r="K6" s="110"/>
      <c r="L6" s="110"/>
    </row>
    <row r="7" spans="1:13" ht="24" customHeight="1" x14ac:dyDescent="0.25">
      <c r="B7" s="1" t="s">
        <v>83</v>
      </c>
      <c r="C7" s="110" t="s">
        <v>84</v>
      </c>
      <c r="D7" s="110"/>
      <c r="E7" s="110"/>
      <c r="F7" s="110"/>
      <c r="G7" s="110"/>
      <c r="H7" s="110"/>
      <c r="I7" s="110"/>
      <c r="J7" s="110"/>
      <c r="K7" s="110"/>
      <c r="L7" s="110"/>
    </row>
    <row r="8" spans="1:13" x14ac:dyDescent="0.25">
      <c r="B8" s="1" t="s">
        <v>85</v>
      </c>
      <c r="C8" s="110" t="s">
        <v>84</v>
      </c>
      <c r="D8" s="110"/>
      <c r="E8" s="110"/>
      <c r="F8" s="110"/>
      <c r="G8" s="110"/>
      <c r="H8" s="110"/>
      <c r="I8" s="110"/>
      <c r="J8" s="110"/>
      <c r="K8" s="110"/>
      <c r="L8" s="110"/>
    </row>
    <row r="9" spans="1:13" ht="15.75" thickBot="1" x14ac:dyDescent="0.3">
      <c r="G9" s="21"/>
      <c r="H9" s="21"/>
      <c r="I9" s="21"/>
      <c r="J9" s="21"/>
      <c r="K9" s="21"/>
    </row>
    <row r="10" spans="1:13" ht="30" x14ac:dyDescent="0.25">
      <c r="A10" s="5" t="s">
        <v>86</v>
      </c>
      <c r="C10" s="11" t="s">
        <v>87</v>
      </c>
      <c r="D10" s="11" t="s">
        <v>3</v>
      </c>
      <c r="E10" s="18">
        <v>2024</v>
      </c>
      <c r="F10" s="18">
        <v>2025</v>
      </c>
      <c r="G10" s="18">
        <v>2026</v>
      </c>
      <c r="H10" s="18">
        <f>G10+1</f>
        <v>2027</v>
      </c>
      <c r="I10" s="18">
        <f>H10+1</f>
        <v>2028</v>
      </c>
      <c r="J10" s="18">
        <f>I10+1</f>
        <v>2029</v>
      </c>
      <c r="K10" s="18">
        <f>J10+1</f>
        <v>2030</v>
      </c>
      <c r="L10" s="33" t="s">
        <v>4</v>
      </c>
      <c r="M10" s="5"/>
    </row>
    <row r="11" spans="1:13" s="5" customFormat="1" ht="15.75" thickBot="1" x14ac:dyDescent="0.3">
      <c r="B11" s="5" t="s">
        <v>88</v>
      </c>
      <c r="C11" s="84" t="s">
        <v>216</v>
      </c>
      <c r="D11" s="11"/>
      <c r="E11" s="87">
        <v>0</v>
      </c>
      <c r="F11" s="87">
        <v>0</v>
      </c>
      <c r="G11" s="87">
        <v>0</v>
      </c>
      <c r="H11" s="95">
        <v>94</v>
      </c>
      <c r="I11" s="95">
        <v>94</v>
      </c>
      <c r="J11" s="95">
        <v>94</v>
      </c>
      <c r="K11" s="95">
        <v>94</v>
      </c>
      <c r="L11" s="59">
        <f>K11</f>
        <v>94</v>
      </c>
      <c r="M11" s="93"/>
    </row>
    <row r="12" spans="1:13" x14ac:dyDescent="0.25">
      <c r="B12" s="1" t="s">
        <v>10</v>
      </c>
      <c r="C12" s="10" t="s">
        <v>11</v>
      </c>
      <c r="D12" s="24">
        <f>SUM(E12:K12)</f>
        <v>31674020.118622538</v>
      </c>
      <c r="E12" s="15">
        <v>0</v>
      </c>
      <c r="F12" s="15">
        <v>0</v>
      </c>
      <c r="G12" s="15">
        <v>15837010.059311269</v>
      </c>
      <c r="H12" s="15">
        <v>15837010.059311269</v>
      </c>
      <c r="I12" s="15">
        <v>0</v>
      </c>
      <c r="J12" s="15">
        <v>0</v>
      </c>
      <c r="K12" s="15">
        <v>0</v>
      </c>
    </row>
    <row r="13" spans="1:13" x14ac:dyDescent="0.25">
      <c r="B13" s="1" t="s">
        <v>13</v>
      </c>
      <c r="C13" s="10" t="s">
        <v>11</v>
      </c>
      <c r="D13" s="24">
        <f>SUM(E13:K13)</f>
        <v>5998250.5046772864</v>
      </c>
      <c r="E13" s="15">
        <v>0</v>
      </c>
      <c r="F13" s="15">
        <v>0</v>
      </c>
      <c r="G13" s="15">
        <v>0</v>
      </c>
      <c r="H13" s="15">
        <v>455563.32946916093</v>
      </c>
      <c r="I13" s="15">
        <v>1847562.3917360418</v>
      </c>
      <c r="J13" s="15">
        <v>1847562.3917360418</v>
      </c>
      <c r="K13" s="15">
        <v>1847562.3917360418</v>
      </c>
    </row>
    <row r="14" spans="1:13" x14ac:dyDescent="0.25">
      <c r="B14" s="1" t="s">
        <v>15</v>
      </c>
      <c r="C14" s="10" t="s">
        <v>16</v>
      </c>
      <c r="D14" s="104">
        <v>3.2300000000000002E-2</v>
      </c>
    </row>
    <row r="15" spans="1:13" ht="30" x14ac:dyDescent="0.25">
      <c r="B15" s="4" t="s">
        <v>18</v>
      </c>
      <c r="C15" s="10" t="s">
        <v>16</v>
      </c>
      <c r="D15" s="104">
        <v>3.5000000000000003E-2</v>
      </c>
    </row>
    <row r="16" spans="1:13" x14ac:dyDescent="0.25">
      <c r="B16" s="1" t="s">
        <v>20</v>
      </c>
      <c r="C16" s="10" t="s">
        <v>16</v>
      </c>
      <c r="D16" s="104">
        <v>0.5</v>
      </c>
    </row>
    <row r="17" spans="1:10" x14ac:dyDescent="0.25">
      <c r="B17" s="1" t="s">
        <v>22</v>
      </c>
      <c r="C17" s="10" t="s">
        <v>16</v>
      </c>
      <c r="D17" s="104">
        <v>0.5</v>
      </c>
    </row>
    <row r="18" spans="1:10" x14ac:dyDescent="0.25">
      <c r="B18" s="1" t="s">
        <v>24</v>
      </c>
      <c r="C18" s="25" t="str">
        <f>"£/"&amp;$C$11</f>
        <v>£/monitors</v>
      </c>
      <c r="D18" s="23">
        <v>0</v>
      </c>
    </row>
    <row r="20" spans="1:10" x14ac:dyDescent="0.25">
      <c r="A20" s="5" t="s">
        <v>26</v>
      </c>
      <c r="B20" s="98" t="s">
        <v>90</v>
      </c>
      <c r="C20" s="99" t="s">
        <v>87</v>
      </c>
      <c r="D20" s="101" t="s">
        <v>91</v>
      </c>
    </row>
    <row r="21" spans="1:10" x14ac:dyDescent="0.25">
      <c r="B21" s="1" t="s">
        <v>27</v>
      </c>
      <c r="C21" s="10" t="s">
        <v>16</v>
      </c>
      <c r="D21" s="20">
        <v>0</v>
      </c>
    </row>
    <row r="22" spans="1:10" x14ac:dyDescent="0.25">
      <c r="B22" s="1" t="s">
        <v>29</v>
      </c>
      <c r="C22" s="10" t="s">
        <v>16</v>
      </c>
      <c r="D22" s="20">
        <v>0</v>
      </c>
    </row>
    <row r="23" spans="1:10" x14ac:dyDescent="0.25">
      <c r="B23" s="1" t="s">
        <v>31</v>
      </c>
      <c r="C23" s="10" t="s">
        <v>16</v>
      </c>
      <c r="D23" s="20">
        <v>1</v>
      </c>
    </row>
    <row r="24" spans="1:10" x14ac:dyDescent="0.25">
      <c r="B24" s="1" t="s">
        <v>33</v>
      </c>
      <c r="C24" s="10" t="s">
        <v>16</v>
      </c>
      <c r="D24" s="27">
        <f>1-SUM(D21:D23)</f>
        <v>0</v>
      </c>
    </row>
    <row r="26" spans="1:10" x14ac:dyDescent="0.25">
      <c r="A26" s="5" t="s">
        <v>35</v>
      </c>
      <c r="C26" s="99" t="s">
        <v>87</v>
      </c>
      <c r="D26" s="105" t="s">
        <v>36</v>
      </c>
      <c r="E26" s="22" t="s">
        <v>37</v>
      </c>
      <c r="F26" s="22" t="s">
        <v>38</v>
      </c>
      <c r="G26" s="22" t="s">
        <v>39</v>
      </c>
      <c r="H26" s="22" t="s">
        <v>40</v>
      </c>
      <c r="I26" s="1"/>
      <c r="J26" s="1"/>
    </row>
    <row r="27" spans="1:10" x14ac:dyDescent="0.25">
      <c r="B27" s="1" t="s">
        <v>41</v>
      </c>
      <c r="C27" s="25" t="str">
        <f t="shared" ref="C27:C29" si="0">"£/"&amp;$C$11</f>
        <v>£/monitors</v>
      </c>
      <c r="D27" s="106">
        <f>MAX(0,(D12+D13)/L11*D16-D18)</f>
        <v>200384.41820904161</v>
      </c>
      <c r="E27" s="24">
        <f>$D27*$D$21</f>
        <v>0</v>
      </c>
      <c r="F27" s="24">
        <f>$D27*$D$22</f>
        <v>0</v>
      </c>
      <c r="G27" s="24">
        <f>$D27*$D$23</f>
        <v>200384.41820904161</v>
      </c>
      <c r="H27" s="24">
        <f>$D27*$D$24*$D$17</f>
        <v>0</v>
      </c>
      <c r="I27" s="1"/>
      <c r="J27" s="1"/>
    </row>
    <row r="28" spans="1:10" x14ac:dyDescent="0.25">
      <c r="B28" s="1" t="s">
        <v>43</v>
      </c>
      <c r="C28" s="25" t="str">
        <f t="shared" si="0"/>
        <v>£/monitors</v>
      </c>
      <c r="D28" s="106">
        <f>D27*D14</f>
        <v>6472.4167081520445</v>
      </c>
      <c r="E28" s="24">
        <f t="shared" ref="E28:E29" si="1">$D28*$D$21</f>
        <v>0</v>
      </c>
      <c r="F28" s="24">
        <f t="shared" ref="F28:F29" si="2">$D28*$D$22</f>
        <v>0</v>
      </c>
      <c r="G28" s="24">
        <f t="shared" ref="G28:G29" si="3">$D28*$D$23</f>
        <v>6472.4167081520445</v>
      </c>
      <c r="H28" s="24">
        <f>$D28*$D$24*$D$17</f>
        <v>0</v>
      </c>
      <c r="I28" s="1"/>
      <c r="J28" s="1"/>
    </row>
    <row r="29" spans="1:10" x14ac:dyDescent="0.25">
      <c r="B29" s="1" t="s">
        <v>45</v>
      </c>
      <c r="C29" s="25" t="str">
        <f t="shared" si="0"/>
        <v>£/monitors</v>
      </c>
      <c r="D29" s="106">
        <f>MAX(0,((D12+D13)/L11)*D16*D15+D13*D16/SUM(E11:K11)-D18)+D28</f>
        <v>21462.268293177658</v>
      </c>
      <c r="E29" s="24">
        <f t="shared" si="1"/>
        <v>0</v>
      </c>
      <c r="F29" s="24">
        <f t="shared" si="2"/>
        <v>0</v>
      </c>
      <c r="G29" s="24">
        <f t="shared" si="3"/>
        <v>21462.268293177658</v>
      </c>
      <c r="H29" s="24">
        <f>$D29*$D$24*$D$17</f>
        <v>0</v>
      </c>
      <c r="I29" s="1"/>
      <c r="J29" s="1"/>
    </row>
    <row r="32" spans="1:10" x14ac:dyDescent="0.25">
      <c r="A32" s="5" t="s">
        <v>92</v>
      </c>
    </row>
    <row r="33" spans="1:12" x14ac:dyDescent="0.25">
      <c r="B33" s="1" t="s">
        <v>93</v>
      </c>
      <c r="E33" s="15">
        <v>0</v>
      </c>
      <c r="F33" s="15">
        <v>0</v>
      </c>
      <c r="G33" s="15">
        <v>0</v>
      </c>
      <c r="H33" s="63">
        <v>94</v>
      </c>
      <c r="I33" s="63">
        <v>94</v>
      </c>
      <c r="J33" s="63">
        <v>94</v>
      </c>
      <c r="K33" s="63">
        <v>94</v>
      </c>
      <c r="L33" s="15">
        <v>94</v>
      </c>
    </row>
    <row r="34" spans="1:12" x14ac:dyDescent="0.25">
      <c r="B34" s="1" t="s">
        <v>41</v>
      </c>
      <c r="E34" s="16"/>
      <c r="F34" s="16"/>
      <c r="G34" s="16"/>
      <c r="H34" s="16"/>
      <c r="I34" s="16"/>
      <c r="J34" s="16"/>
      <c r="K34" s="16"/>
      <c r="L34" s="14">
        <f>MAX(0,$L$11-L33)</f>
        <v>0</v>
      </c>
    </row>
    <row r="35" spans="1:12" x14ac:dyDescent="0.25">
      <c r="B35" s="1" t="s">
        <v>43</v>
      </c>
      <c r="E35" s="14">
        <f t="shared" ref="E35:H35" si="4">MAX(0,MIN(E$11-E33,$L$11-$L33))</f>
        <v>0</v>
      </c>
      <c r="F35" s="14">
        <f t="shared" si="4"/>
        <v>0</v>
      </c>
      <c r="G35" s="14">
        <f t="shared" si="4"/>
        <v>0</v>
      </c>
      <c r="H35" s="14">
        <f t="shared" si="4"/>
        <v>0</v>
      </c>
      <c r="I35" s="14">
        <f>MAX(0,MIN(I$11-I33,$L$11-$L33))</f>
        <v>0</v>
      </c>
      <c r="J35" s="14">
        <f t="shared" ref="J35:K35" si="5">MAX(0,MIN(J$11-J33,$L$11-$L33))</f>
        <v>0</v>
      </c>
      <c r="K35" s="14">
        <f t="shared" si="5"/>
        <v>0</v>
      </c>
      <c r="L35" s="16"/>
    </row>
    <row r="36" spans="1:12" x14ac:dyDescent="0.25">
      <c r="B36" s="1" t="s">
        <v>45</v>
      </c>
      <c r="E36" s="14">
        <f>MAX(0,E$11-E33-($L$11-IF($L33&gt;$L$11,$L$11,$L33)))</f>
        <v>0</v>
      </c>
      <c r="F36" s="14">
        <f t="shared" ref="F36:K36" si="6">MAX(0,F$11-F33-($L$11-IF($L33&gt;$L$11,$L$11,$L33)))</f>
        <v>0</v>
      </c>
      <c r="G36" s="14">
        <f t="shared" si="6"/>
        <v>0</v>
      </c>
      <c r="H36" s="14">
        <f t="shared" si="6"/>
        <v>0</v>
      </c>
      <c r="I36" s="14">
        <f t="shared" si="6"/>
        <v>0</v>
      </c>
      <c r="J36" s="14">
        <f t="shared" si="6"/>
        <v>0</v>
      </c>
      <c r="K36" s="14">
        <f t="shared" si="6"/>
        <v>0</v>
      </c>
      <c r="L36" s="16"/>
    </row>
    <row r="37" spans="1:12" ht="15.75" thickBot="1" x14ac:dyDescent="0.3">
      <c r="B37" s="8" t="s">
        <v>5</v>
      </c>
      <c r="C37" s="12"/>
      <c r="D37" s="12"/>
      <c r="E37" s="17"/>
      <c r="F37" s="17"/>
      <c r="G37" s="17"/>
      <c r="H37" s="17"/>
      <c r="I37" s="17"/>
      <c r="J37" s="17"/>
      <c r="K37" s="17"/>
      <c r="L37" s="17"/>
    </row>
    <row r="38" spans="1:12" ht="15.75" thickTop="1" x14ac:dyDescent="0.25"/>
    <row r="39" spans="1:12" x14ac:dyDescent="0.25">
      <c r="A39" s="5" t="s">
        <v>94</v>
      </c>
      <c r="D39" s="22" t="s">
        <v>37</v>
      </c>
      <c r="E39" s="22" t="s">
        <v>38</v>
      </c>
      <c r="F39" s="22" t="s">
        <v>39</v>
      </c>
      <c r="G39" s="22" t="s">
        <v>40</v>
      </c>
      <c r="H39" s="22" t="s">
        <v>95</v>
      </c>
    </row>
    <row r="40" spans="1:12" x14ac:dyDescent="0.25">
      <c r="B40" s="1" t="s">
        <v>41</v>
      </c>
      <c r="D40" s="3">
        <f t="shared" ref="D40:G42" si="7">SUM($E34:$L34)*E27</f>
        <v>0</v>
      </c>
      <c r="E40" s="3">
        <f t="shared" si="7"/>
        <v>0</v>
      </c>
      <c r="F40" s="3">
        <f t="shared" si="7"/>
        <v>0</v>
      </c>
      <c r="G40" s="3">
        <f t="shared" si="7"/>
        <v>0</v>
      </c>
      <c r="H40" s="6">
        <f>SUM(D40:G40)</f>
        <v>0</v>
      </c>
    </row>
    <row r="41" spans="1:12" x14ac:dyDescent="0.25">
      <c r="B41" s="1" t="s">
        <v>43</v>
      </c>
      <c r="D41" s="3">
        <f t="shared" si="7"/>
        <v>0</v>
      </c>
      <c r="E41" s="3">
        <f t="shared" si="7"/>
        <v>0</v>
      </c>
      <c r="F41" s="3">
        <f t="shared" si="7"/>
        <v>0</v>
      </c>
      <c r="G41" s="3">
        <f t="shared" si="7"/>
        <v>0</v>
      </c>
      <c r="H41" s="6">
        <f t="shared" ref="H41:H42" si="8">SUM(D41:G41)</f>
        <v>0</v>
      </c>
    </row>
    <row r="42" spans="1:12" x14ac:dyDescent="0.25">
      <c r="B42" s="1" t="s">
        <v>45</v>
      </c>
      <c r="D42" s="3">
        <f t="shared" si="7"/>
        <v>0</v>
      </c>
      <c r="E42" s="3">
        <f t="shared" si="7"/>
        <v>0</v>
      </c>
      <c r="F42" s="3">
        <f t="shared" si="7"/>
        <v>0</v>
      </c>
      <c r="G42" s="3">
        <f t="shared" si="7"/>
        <v>0</v>
      </c>
      <c r="H42" s="6">
        <f t="shared" si="8"/>
        <v>0</v>
      </c>
    </row>
    <row r="43" spans="1:12" ht="15.75" thickBot="1" x14ac:dyDescent="0.3">
      <c r="B43" s="29" t="s">
        <v>5</v>
      </c>
      <c r="C43" s="29"/>
      <c r="D43" s="9">
        <f>SUM(D40:D42)</f>
        <v>0</v>
      </c>
      <c r="E43" s="9">
        <f t="shared" ref="E43:H43" si="9">SUM(E40:E42)</f>
        <v>0</v>
      </c>
      <c r="F43" s="9">
        <f t="shared" si="9"/>
        <v>0</v>
      </c>
      <c r="G43" s="9">
        <f t="shared" si="9"/>
        <v>0</v>
      </c>
      <c r="H43" s="9">
        <f t="shared" si="9"/>
        <v>0</v>
      </c>
    </row>
    <row r="44" spans="1:12" ht="15.75" thickTop="1" x14ac:dyDescent="0.25"/>
  </sheetData>
  <mergeCells count="5">
    <mergeCell ref="C4:L4"/>
    <mergeCell ref="C5:L5"/>
    <mergeCell ref="C6:L6"/>
    <mergeCell ref="C7:L7"/>
    <mergeCell ref="C8:L8"/>
  </mergeCells>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44"/>
  <sheetViews>
    <sheetView zoomScale="112" zoomScaleNormal="112" workbookViewId="0">
      <pane xSplit="2" ySplit="1" topLeftCell="C2" activePane="bottomRight" state="frozen"/>
      <selection pane="topRight" activeCell="D26" sqref="D26:D29"/>
      <selection pane="bottomLeft" activeCell="D26" sqref="D26:D29"/>
      <selection pane="bottomRight" activeCell="C2" sqref="C2"/>
    </sheetView>
  </sheetViews>
  <sheetFormatPr defaultColWidth="8.85546875" defaultRowHeight="15" x14ac:dyDescent="0.25"/>
  <cols>
    <col min="1" max="1" width="2.5703125" style="5" customWidth="1"/>
    <col min="2" max="2" width="30.42578125" style="1" customWidth="1"/>
    <col min="3" max="3" width="12.85546875" style="10" customWidth="1"/>
    <col min="4" max="4" width="12.5703125" style="10" bestFit="1" customWidth="1"/>
    <col min="5" max="11" width="11.85546875" style="14" customWidth="1"/>
    <col min="12" max="12" width="10.5703125" style="14" bestFit="1" customWidth="1"/>
    <col min="13" max="13" width="1.5703125" style="1" customWidth="1"/>
    <col min="14" max="14" width="13.5703125" style="1" bestFit="1" customWidth="1"/>
    <col min="15" max="15" width="11.5703125" style="1" bestFit="1" customWidth="1"/>
    <col min="16" max="16384" width="8.85546875" style="1"/>
  </cols>
  <sheetData>
    <row r="1" spans="1:13" ht="18.75" x14ac:dyDescent="0.25">
      <c r="A1" s="2" t="s">
        <v>217</v>
      </c>
    </row>
    <row r="3" spans="1:13" x14ac:dyDescent="0.25">
      <c r="A3" s="5" t="s">
        <v>76</v>
      </c>
    </row>
    <row r="4" spans="1:13" ht="43.7" customHeight="1" x14ac:dyDescent="0.25">
      <c r="B4" s="1" t="s">
        <v>77</v>
      </c>
      <c r="C4" s="110" t="s">
        <v>218</v>
      </c>
      <c r="D4" s="110"/>
      <c r="E4" s="110"/>
      <c r="F4" s="110"/>
      <c r="G4" s="110"/>
      <c r="H4" s="110"/>
      <c r="I4" s="110"/>
      <c r="J4" s="110"/>
      <c r="K4" s="110"/>
      <c r="L4" s="110"/>
    </row>
    <row r="5" spans="1:13" ht="41.45" customHeight="1" x14ac:dyDescent="0.25">
      <c r="B5" s="1" t="s">
        <v>79</v>
      </c>
      <c r="C5" s="110" t="s">
        <v>219</v>
      </c>
      <c r="D5" s="110"/>
      <c r="E5" s="110"/>
      <c r="F5" s="110"/>
      <c r="G5" s="110"/>
      <c r="H5" s="110"/>
      <c r="I5" s="110"/>
      <c r="J5" s="110"/>
      <c r="K5" s="110"/>
      <c r="L5" s="110"/>
    </row>
    <row r="6" spans="1:13" ht="64.5" customHeight="1" x14ac:dyDescent="0.25">
      <c r="B6" s="1" t="s">
        <v>81</v>
      </c>
      <c r="C6" s="110" t="s">
        <v>215</v>
      </c>
      <c r="D6" s="110"/>
      <c r="E6" s="110"/>
      <c r="F6" s="110"/>
      <c r="G6" s="110"/>
      <c r="H6" s="110"/>
      <c r="I6" s="110"/>
      <c r="J6" s="110"/>
      <c r="K6" s="110"/>
      <c r="L6" s="110"/>
    </row>
    <row r="7" spans="1:13" ht="24" customHeight="1" x14ac:dyDescent="0.25">
      <c r="B7" s="1" t="s">
        <v>83</v>
      </c>
      <c r="C7" s="110" t="s">
        <v>84</v>
      </c>
      <c r="D7" s="110"/>
      <c r="E7" s="110"/>
      <c r="F7" s="110"/>
      <c r="G7" s="110"/>
      <c r="H7" s="110"/>
      <c r="I7" s="110"/>
      <c r="J7" s="110"/>
      <c r="K7" s="110"/>
      <c r="L7" s="110"/>
    </row>
    <row r="8" spans="1:13" x14ac:dyDescent="0.25">
      <c r="B8" s="1" t="s">
        <v>85</v>
      </c>
      <c r="C8" s="110" t="s">
        <v>84</v>
      </c>
      <c r="D8" s="110"/>
      <c r="E8" s="110"/>
      <c r="F8" s="110"/>
      <c r="G8" s="110"/>
      <c r="H8" s="110"/>
      <c r="I8" s="110"/>
      <c r="J8" s="110"/>
      <c r="K8" s="110"/>
      <c r="L8" s="110"/>
    </row>
    <row r="9" spans="1:13" ht="15.75" thickBot="1" x14ac:dyDescent="0.3">
      <c r="G9" s="21"/>
      <c r="H9" s="21"/>
      <c r="I9" s="21"/>
      <c r="J9" s="21"/>
      <c r="K9" s="21"/>
    </row>
    <row r="10" spans="1:13" ht="30" x14ac:dyDescent="0.25">
      <c r="A10" s="5" t="s">
        <v>86</v>
      </c>
      <c r="C10" s="11" t="s">
        <v>87</v>
      </c>
      <c r="D10" s="11" t="s">
        <v>3</v>
      </c>
      <c r="E10" s="18">
        <v>2024</v>
      </c>
      <c r="F10" s="18">
        <v>2025</v>
      </c>
      <c r="G10" s="18">
        <v>2026</v>
      </c>
      <c r="H10" s="18">
        <f>G10+1</f>
        <v>2027</v>
      </c>
      <c r="I10" s="18">
        <f>H10+1</f>
        <v>2028</v>
      </c>
      <c r="J10" s="18">
        <f>I10+1</f>
        <v>2029</v>
      </c>
      <c r="K10" s="18">
        <f>J10+1</f>
        <v>2030</v>
      </c>
      <c r="L10" s="33" t="s">
        <v>4</v>
      </c>
      <c r="M10" s="5"/>
    </row>
    <row r="11" spans="1:13" s="5" customFormat="1" ht="15.75" thickBot="1" x14ac:dyDescent="0.3">
      <c r="B11" s="5" t="s">
        <v>88</v>
      </c>
      <c r="C11" s="84" t="s">
        <v>216</v>
      </c>
      <c r="D11" s="11"/>
      <c r="E11" s="87">
        <v>0</v>
      </c>
      <c r="F11" s="87">
        <v>0</v>
      </c>
      <c r="G11" s="87">
        <v>120</v>
      </c>
      <c r="H11" s="87">
        <v>240</v>
      </c>
      <c r="I11" s="87">
        <v>360</v>
      </c>
      <c r="J11" s="87">
        <v>480</v>
      </c>
      <c r="K11" s="87">
        <v>600</v>
      </c>
      <c r="L11" s="59">
        <f>K11</f>
        <v>600</v>
      </c>
    </row>
    <row r="12" spans="1:13" x14ac:dyDescent="0.25">
      <c r="B12" s="1" t="s">
        <v>10</v>
      </c>
      <c r="C12" s="10" t="s">
        <v>11</v>
      </c>
      <c r="D12" s="24">
        <f>SUM(E12:K12)</f>
        <v>72567612.464675769</v>
      </c>
      <c r="E12" s="15">
        <v>0</v>
      </c>
      <c r="F12" s="15">
        <v>0</v>
      </c>
      <c r="G12" s="15">
        <v>14513522.492935153</v>
      </c>
      <c r="H12" s="15">
        <v>14513522.492935153</v>
      </c>
      <c r="I12" s="15">
        <v>14513522.492935153</v>
      </c>
      <c r="J12" s="15">
        <v>14513522.492935153</v>
      </c>
      <c r="K12" s="15">
        <v>14513522.492935153</v>
      </c>
    </row>
    <row r="13" spans="1:13" x14ac:dyDescent="0.25">
      <c r="B13" s="1" t="s">
        <v>13</v>
      </c>
      <c r="C13" s="10" t="s">
        <v>11</v>
      </c>
      <c r="D13" s="24">
        <f>SUM(E13:K13)</f>
        <v>0</v>
      </c>
      <c r="E13" s="15">
        <v>0</v>
      </c>
      <c r="F13" s="15">
        <v>0</v>
      </c>
      <c r="G13" s="15">
        <v>0</v>
      </c>
      <c r="H13" s="15">
        <v>0</v>
      </c>
      <c r="I13" s="15">
        <v>0</v>
      </c>
      <c r="J13" s="15">
        <v>0</v>
      </c>
      <c r="K13" s="15">
        <v>0</v>
      </c>
    </row>
    <row r="14" spans="1:13" x14ac:dyDescent="0.25">
      <c r="B14" s="1" t="s">
        <v>15</v>
      </c>
      <c r="C14" s="10" t="s">
        <v>16</v>
      </c>
      <c r="D14" s="104">
        <v>3.2300000000000002E-2</v>
      </c>
    </row>
    <row r="15" spans="1:13" ht="30" x14ac:dyDescent="0.25">
      <c r="B15" s="4" t="s">
        <v>18</v>
      </c>
      <c r="C15" s="10" t="s">
        <v>16</v>
      </c>
      <c r="D15" s="104">
        <v>3.5000000000000003E-2</v>
      </c>
    </row>
    <row r="16" spans="1:13" x14ac:dyDescent="0.25">
      <c r="B16" s="1" t="s">
        <v>20</v>
      </c>
      <c r="C16" s="10" t="s">
        <v>16</v>
      </c>
      <c r="D16" s="104">
        <v>0.5</v>
      </c>
    </row>
    <row r="17" spans="1:10" x14ac:dyDescent="0.25">
      <c r="B17" s="1" t="s">
        <v>22</v>
      </c>
      <c r="C17" s="10" t="s">
        <v>16</v>
      </c>
      <c r="D17" s="104">
        <v>0.5</v>
      </c>
    </row>
    <row r="18" spans="1:10" x14ac:dyDescent="0.25">
      <c r="B18" s="1" t="s">
        <v>24</v>
      </c>
      <c r="C18" s="25" t="str">
        <f>"£/"&amp;$C$11</f>
        <v>£/monitors</v>
      </c>
      <c r="D18" s="23">
        <v>0</v>
      </c>
    </row>
    <row r="20" spans="1:10" x14ac:dyDescent="0.25">
      <c r="A20" s="5" t="s">
        <v>26</v>
      </c>
      <c r="B20" s="98" t="s">
        <v>90</v>
      </c>
      <c r="C20" s="99" t="s">
        <v>87</v>
      </c>
      <c r="D20" s="101" t="s">
        <v>91</v>
      </c>
    </row>
    <row r="21" spans="1:10" x14ac:dyDescent="0.25">
      <c r="B21" s="1" t="s">
        <v>27</v>
      </c>
      <c r="C21" s="10" t="s">
        <v>16</v>
      </c>
      <c r="D21" s="20">
        <v>0</v>
      </c>
    </row>
    <row r="22" spans="1:10" x14ac:dyDescent="0.25">
      <c r="B22" s="1" t="s">
        <v>29</v>
      </c>
      <c r="C22" s="10" t="s">
        <v>16</v>
      </c>
      <c r="D22" s="20">
        <v>0</v>
      </c>
    </row>
    <row r="23" spans="1:10" x14ac:dyDescent="0.25">
      <c r="B23" s="1" t="s">
        <v>31</v>
      </c>
      <c r="C23" s="10" t="s">
        <v>16</v>
      </c>
      <c r="D23" s="20">
        <v>1</v>
      </c>
    </row>
    <row r="24" spans="1:10" x14ac:dyDescent="0.25">
      <c r="B24" s="1" t="s">
        <v>33</v>
      </c>
      <c r="C24" s="10" t="s">
        <v>16</v>
      </c>
      <c r="D24" s="27">
        <f>1-SUM(D21:D23)</f>
        <v>0</v>
      </c>
    </row>
    <row r="26" spans="1:10" x14ac:dyDescent="0.25">
      <c r="A26" s="5" t="s">
        <v>35</v>
      </c>
      <c r="C26" s="99" t="s">
        <v>87</v>
      </c>
      <c r="D26" s="105" t="s">
        <v>36</v>
      </c>
      <c r="E26" s="22" t="s">
        <v>37</v>
      </c>
      <c r="F26" s="22" t="s">
        <v>38</v>
      </c>
      <c r="G26" s="22" t="s">
        <v>39</v>
      </c>
      <c r="H26" s="22" t="s">
        <v>40</v>
      </c>
      <c r="I26" s="1"/>
      <c r="J26" s="1"/>
    </row>
    <row r="27" spans="1:10" x14ac:dyDescent="0.25">
      <c r="B27" s="1" t="s">
        <v>41</v>
      </c>
      <c r="C27" s="25" t="str">
        <f t="shared" ref="C27:C29" si="0">"£/"&amp;$C$11</f>
        <v>£/monitors</v>
      </c>
      <c r="D27" s="106">
        <f>MAX(0,(D12+D13)/L11*D16-D18)</f>
        <v>60473.010387229806</v>
      </c>
      <c r="E27" s="24">
        <f>$D27*$D$21</f>
        <v>0</v>
      </c>
      <c r="F27" s="24">
        <f>$D27*$D$22</f>
        <v>0</v>
      </c>
      <c r="G27" s="24">
        <f>$D27*$D$23</f>
        <v>60473.010387229806</v>
      </c>
      <c r="H27" s="24">
        <f>$D27*$D$24*$D$17</f>
        <v>0</v>
      </c>
      <c r="I27" s="1"/>
      <c r="J27" s="1"/>
    </row>
    <row r="28" spans="1:10" x14ac:dyDescent="0.25">
      <c r="B28" s="1" t="s">
        <v>43</v>
      </c>
      <c r="C28" s="25" t="str">
        <f t="shared" si="0"/>
        <v>£/monitors</v>
      </c>
      <c r="D28" s="106">
        <f>D27*D14</f>
        <v>1953.2782355075228</v>
      </c>
      <c r="E28" s="24">
        <f t="shared" ref="E28:E29" si="1">$D28*$D$21</f>
        <v>0</v>
      </c>
      <c r="F28" s="24">
        <f t="shared" ref="F28:F29" si="2">$D28*$D$22</f>
        <v>0</v>
      </c>
      <c r="G28" s="24">
        <f t="shared" ref="G28:G29" si="3">$D28*$D$23</f>
        <v>1953.2782355075228</v>
      </c>
      <c r="H28" s="24">
        <f>$D28*$D$24*$D$17</f>
        <v>0</v>
      </c>
      <c r="I28" s="1"/>
      <c r="J28" s="1"/>
    </row>
    <row r="29" spans="1:10" x14ac:dyDescent="0.25">
      <c r="B29" s="1" t="s">
        <v>45</v>
      </c>
      <c r="C29" s="25" t="str">
        <f t="shared" si="0"/>
        <v>£/monitors</v>
      </c>
      <c r="D29" s="106">
        <f>MAX(0,((D12+D13)/L11)*D16*D15+D13*D16/SUM(E11:K11)-D18)+D28</f>
        <v>4069.833599060566</v>
      </c>
      <c r="E29" s="24">
        <f t="shared" si="1"/>
        <v>0</v>
      </c>
      <c r="F29" s="24">
        <f t="shared" si="2"/>
        <v>0</v>
      </c>
      <c r="G29" s="24">
        <f t="shared" si="3"/>
        <v>4069.833599060566</v>
      </c>
      <c r="H29" s="24">
        <f>$D29*$D$24*$D$17</f>
        <v>0</v>
      </c>
      <c r="I29" s="1"/>
      <c r="J29" s="1"/>
    </row>
    <row r="32" spans="1:10" x14ac:dyDescent="0.25">
      <c r="A32" s="5" t="s">
        <v>92</v>
      </c>
    </row>
    <row r="33" spans="1:12" x14ac:dyDescent="0.25">
      <c r="B33" s="1" t="s">
        <v>93</v>
      </c>
      <c r="E33" s="15">
        <v>0</v>
      </c>
      <c r="F33" s="15">
        <v>0</v>
      </c>
      <c r="G33" s="15">
        <v>120</v>
      </c>
      <c r="H33" s="15">
        <v>240</v>
      </c>
      <c r="I33" s="15">
        <v>360</v>
      </c>
      <c r="J33" s="15">
        <v>480</v>
      </c>
      <c r="K33" s="15">
        <v>600</v>
      </c>
      <c r="L33" s="15">
        <v>600</v>
      </c>
    </row>
    <row r="34" spans="1:12" x14ac:dyDescent="0.25">
      <c r="B34" s="1" t="s">
        <v>41</v>
      </c>
      <c r="E34" s="16"/>
      <c r="F34" s="16"/>
      <c r="G34" s="16"/>
      <c r="H34" s="16"/>
      <c r="I34" s="16"/>
      <c r="J34" s="16"/>
      <c r="K34" s="16"/>
      <c r="L34" s="14">
        <f>MAX(0,$L$11-L33)</f>
        <v>0</v>
      </c>
    </row>
    <row r="35" spans="1:12" x14ac:dyDescent="0.25">
      <c r="B35" s="1" t="s">
        <v>43</v>
      </c>
      <c r="E35" s="14">
        <f t="shared" ref="E35:H35" si="4">MAX(0,MIN(E$11-E33,$L$11-$L33))</f>
        <v>0</v>
      </c>
      <c r="F35" s="14">
        <f t="shared" si="4"/>
        <v>0</v>
      </c>
      <c r="G35" s="14">
        <f t="shared" si="4"/>
        <v>0</v>
      </c>
      <c r="H35" s="14">
        <f t="shared" si="4"/>
        <v>0</v>
      </c>
      <c r="I35" s="14">
        <f>MAX(0,MIN(I$11-I33,$L$11-$L33))</f>
        <v>0</v>
      </c>
      <c r="J35" s="14">
        <f t="shared" ref="J35:K35" si="5">MAX(0,MIN(J$11-J33,$L$11-$L33))</f>
        <v>0</v>
      </c>
      <c r="K35" s="14">
        <f t="shared" si="5"/>
        <v>0</v>
      </c>
      <c r="L35" s="16"/>
    </row>
    <row r="36" spans="1:12" x14ac:dyDescent="0.25">
      <c r="B36" s="1" t="s">
        <v>45</v>
      </c>
      <c r="E36" s="14">
        <f>MAX(0,E$11-E33-($L$11-IF($L33&gt;$L$11,$L$11,$L33)))</f>
        <v>0</v>
      </c>
      <c r="F36" s="14">
        <f t="shared" ref="F36:K36" si="6">MAX(0,F$11-F33-($L$11-IF($L33&gt;$L$11,$L$11,$L33)))</f>
        <v>0</v>
      </c>
      <c r="G36" s="14">
        <f t="shared" si="6"/>
        <v>0</v>
      </c>
      <c r="H36" s="14">
        <f t="shared" si="6"/>
        <v>0</v>
      </c>
      <c r="I36" s="14">
        <f t="shared" si="6"/>
        <v>0</v>
      </c>
      <c r="J36" s="14">
        <f t="shared" si="6"/>
        <v>0</v>
      </c>
      <c r="K36" s="14">
        <f t="shared" si="6"/>
        <v>0</v>
      </c>
      <c r="L36" s="16"/>
    </row>
    <row r="37" spans="1:12" ht="15.75" thickBot="1" x14ac:dyDescent="0.3">
      <c r="B37" s="8" t="s">
        <v>5</v>
      </c>
      <c r="C37" s="12"/>
      <c r="D37" s="12"/>
      <c r="E37" s="17"/>
      <c r="F37" s="17"/>
      <c r="G37" s="17"/>
      <c r="H37" s="17"/>
      <c r="I37" s="17"/>
      <c r="J37" s="17"/>
      <c r="K37" s="17"/>
      <c r="L37" s="17"/>
    </row>
    <row r="38" spans="1:12" ht="15.75" thickTop="1" x14ac:dyDescent="0.25"/>
    <row r="39" spans="1:12" x14ac:dyDescent="0.25">
      <c r="A39" s="5" t="s">
        <v>94</v>
      </c>
      <c r="D39" s="22" t="s">
        <v>37</v>
      </c>
      <c r="E39" s="22" t="s">
        <v>38</v>
      </c>
      <c r="F39" s="22" t="s">
        <v>39</v>
      </c>
      <c r="G39" s="22" t="s">
        <v>40</v>
      </c>
      <c r="H39" s="22" t="s">
        <v>95</v>
      </c>
    </row>
    <row r="40" spans="1:12" x14ac:dyDescent="0.25">
      <c r="B40" s="1" t="s">
        <v>41</v>
      </c>
      <c r="D40" s="3">
        <f t="shared" ref="D40:G42" si="7">SUM($E34:$L34)*E27</f>
        <v>0</v>
      </c>
      <c r="E40" s="3">
        <f t="shared" si="7"/>
        <v>0</v>
      </c>
      <c r="F40" s="3">
        <f t="shared" si="7"/>
        <v>0</v>
      </c>
      <c r="G40" s="3">
        <f t="shared" si="7"/>
        <v>0</v>
      </c>
      <c r="H40" s="6">
        <f>SUM(D40:G40)</f>
        <v>0</v>
      </c>
    </row>
    <row r="41" spans="1:12" x14ac:dyDescent="0.25">
      <c r="B41" s="1" t="s">
        <v>43</v>
      </c>
      <c r="D41" s="3">
        <f t="shared" si="7"/>
        <v>0</v>
      </c>
      <c r="E41" s="3">
        <f t="shared" si="7"/>
        <v>0</v>
      </c>
      <c r="F41" s="3">
        <f t="shared" si="7"/>
        <v>0</v>
      </c>
      <c r="G41" s="3">
        <f t="shared" si="7"/>
        <v>0</v>
      </c>
      <c r="H41" s="6">
        <f t="shared" ref="H41:H42" si="8">SUM(D41:G41)</f>
        <v>0</v>
      </c>
    </row>
    <row r="42" spans="1:12" x14ac:dyDescent="0.25">
      <c r="B42" s="1" t="s">
        <v>45</v>
      </c>
      <c r="D42" s="3">
        <f t="shared" si="7"/>
        <v>0</v>
      </c>
      <c r="E42" s="3">
        <f t="shared" si="7"/>
        <v>0</v>
      </c>
      <c r="F42" s="3">
        <f t="shared" si="7"/>
        <v>0</v>
      </c>
      <c r="G42" s="3">
        <f t="shared" si="7"/>
        <v>0</v>
      </c>
      <c r="H42" s="6">
        <f t="shared" si="8"/>
        <v>0</v>
      </c>
    </row>
    <row r="43" spans="1:12" ht="15.75" thickBot="1" x14ac:dyDescent="0.3">
      <c r="B43" s="29" t="s">
        <v>5</v>
      </c>
      <c r="C43" s="29"/>
      <c r="D43" s="9">
        <f>SUM(D40:D42)</f>
        <v>0</v>
      </c>
      <c r="E43" s="9">
        <f t="shared" ref="E43:H43" si="9">SUM(E40:E42)</f>
        <v>0</v>
      </c>
      <c r="F43" s="9">
        <f t="shared" si="9"/>
        <v>0</v>
      </c>
      <c r="G43" s="9">
        <f t="shared" si="9"/>
        <v>0</v>
      </c>
      <c r="H43" s="9">
        <f t="shared" si="9"/>
        <v>0</v>
      </c>
    </row>
    <row r="44" spans="1:12" ht="15.75" thickTop="1" x14ac:dyDescent="0.25"/>
  </sheetData>
  <mergeCells count="5">
    <mergeCell ref="C4:L4"/>
    <mergeCell ref="C5:L5"/>
    <mergeCell ref="C6:L6"/>
    <mergeCell ref="C7:L7"/>
    <mergeCell ref="C8:L8"/>
  </mergeCells>
  <pageMargins left="0.7" right="0.7" top="0.75" bottom="0.75" header="0.3" footer="0.3"/>
  <pageSetup paperSize="9"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44"/>
  <sheetViews>
    <sheetView zoomScale="112" zoomScaleNormal="112" workbookViewId="0">
      <pane xSplit="2" ySplit="1" topLeftCell="C2" activePane="bottomRight" state="frozen"/>
      <selection pane="topRight" activeCell="I44" sqref="I44"/>
      <selection pane="bottomLeft" activeCell="I44" sqref="I44"/>
      <selection pane="bottomRight" activeCell="C2" sqref="C2"/>
    </sheetView>
  </sheetViews>
  <sheetFormatPr defaultColWidth="8.85546875" defaultRowHeight="15" x14ac:dyDescent="0.25"/>
  <cols>
    <col min="1" max="1" width="2.5703125" style="5" customWidth="1"/>
    <col min="2" max="2" width="30.42578125" style="1" customWidth="1"/>
    <col min="3" max="3" width="12.85546875" style="10" customWidth="1"/>
    <col min="4" max="4" width="12.5703125" style="10" bestFit="1" customWidth="1"/>
    <col min="5" max="11" width="11.85546875" style="14" customWidth="1"/>
    <col min="12" max="12" width="10.5703125" style="14" bestFit="1" customWidth="1"/>
    <col min="13" max="13" width="1.5703125" style="1" customWidth="1"/>
    <col min="14" max="14" width="13.5703125" style="1" bestFit="1" customWidth="1"/>
    <col min="15" max="15" width="11.5703125" style="1" bestFit="1" customWidth="1"/>
    <col min="16" max="16384" width="8.85546875" style="1"/>
  </cols>
  <sheetData>
    <row r="1" spans="1:13" ht="18.75" x14ac:dyDescent="0.25">
      <c r="A1" s="2" t="s">
        <v>220</v>
      </c>
    </row>
    <row r="3" spans="1:13" x14ac:dyDescent="0.25">
      <c r="A3" s="5" t="s">
        <v>76</v>
      </c>
    </row>
    <row r="4" spans="1:13" ht="77.45" customHeight="1" x14ac:dyDescent="0.25">
      <c r="B4" s="1" t="s">
        <v>77</v>
      </c>
      <c r="C4" s="110" t="s">
        <v>221</v>
      </c>
      <c r="D4" s="110"/>
      <c r="E4" s="110"/>
      <c r="F4" s="110"/>
      <c r="G4" s="110"/>
      <c r="H4" s="110"/>
      <c r="I4" s="110"/>
      <c r="J4" s="110"/>
      <c r="K4" s="110"/>
      <c r="L4" s="110"/>
    </row>
    <row r="5" spans="1:13" ht="36.6" customHeight="1" x14ac:dyDescent="0.25">
      <c r="B5" s="1" t="s">
        <v>79</v>
      </c>
      <c r="C5" s="110" t="s">
        <v>222</v>
      </c>
      <c r="D5" s="110"/>
      <c r="E5" s="110"/>
      <c r="F5" s="110"/>
      <c r="G5" s="110"/>
      <c r="H5" s="110"/>
      <c r="I5" s="110"/>
      <c r="J5" s="110"/>
      <c r="K5" s="110"/>
      <c r="L5" s="110"/>
    </row>
    <row r="6" spans="1:13" ht="19.7" customHeight="1" x14ac:dyDescent="0.25">
      <c r="B6" s="1" t="s">
        <v>81</v>
      </c>
      <c r="C6" s="110" t="s">
        <v>223</v>
      </c>
      <c r="D6" s="110"/>
      <c r="E6" s="110"/>
      <c r="F6" s="110"/>
      <c r="G6" s="110"/>
      <c r="H6" s="110"/>
      <c r="I6" s="110"/>
      <c r="J6" s="110"/>
      <c r="K6" s="110"/>
      <c r="L6" s="110"/>
    </row>
    <row r="7" spans="1:13" ht="34.700000000000003" customHeight="1" x14ac:dyDescent="0.25">
      <c r="B7" s="1" t="s">
        <v>83</v>
      </c>
      <c r="C7" s="110" t="s">
        <v>224</v>
      </c>
      <c r="D7" s="110"/>
      <c r="E7" s="110"/>
      <c r="F7" s="110"/>
      <c r="G7" s="110"/>
      <c r="H7" s="110"/>
      <c r="I7" s="110"/>
      <c r="J7" s="110"/>
      <c r="K7" s="110"/>
      <c r="L7" s="110"/>
    </row>
    <row r="8" spans="1:13" ht="19.7" customHeight="1" x14ac:dyDescent="0.25">
      <c r="B8" s="1" t="s">
        <v>85</v>
      </c>
      <c r="C8" s="110" t="s">
        <v>84</v>
      </c>
      <c r="D8" s="110"/>
      <c r="E8" s="110"/>
      <c r="F8" s="110"/>
      <c r="G8" s="110"/>
      <c r="H8" s="110"/>
      <c r="I8" s="110"/>
      <c r="J8" s="110"/>
      <c r="K8" s="110"/>
      <c r="L8" s="110"/>
    </row>
    <row r="9" spans="1:13" ht="15.75" thickBot="1" x14ac:dyDescent="0.3"/>
    <row r="10" spans="1:13" ht="30" x14ac:dyDescent="0.25">
      <c r="A10" s="5" t="s">
        <v>86</v>
      </c>
      <c r="C10" s="11" t="s">
        <v>87</v>
      </c>
      <c r="D10" s="11" t="s">
        <v>3</v>
      </c>
      <c r="E10" s="18">
        <v>2024</v>
      </c>
      <c r="F10" s="18">
        <v>2025</v>
      </c>
      <c r="G10" s="18">
        <v>2026</v>
      </c>
      <c r="H10" s="18">
        <f>G10+1</f>
        <v>2027</v>
      </c>
      <c r="I10" s="18">
        <f>H10+1</f>
        <v>2028</v>
      </c>
      <c r="J10" s="18">
        <f>I10+1</f>
        <v>2029</v>
      </c>
      <c r="K10" s="18">
        <f>J10+1</f>
        <v>2030</v>
      </c>
      <c r="L10" s="33" t="s">
        <v>4</v>
      </c>
      <c r="M10" s="5"/>
    </row>
    <row r="11" spans="1:13" s="5" customFormat="1" ht="15.75" thickBot="1" x14ac:dyDescent="0.3">
      <c r="B11" s="5" t="s">
        <v>88</v>
      </c>
      <c r="C11" s="84" t="s">
        <v>225</v>
      </c>
      <c r="D11" s="11"/>
      <c r="E11" s="87">
        <v>0</v>
      </c>
      <c r="F11" s="87">
        <v>0</v>
      </c>
      <c r="G11" s="87">
        <v>2</v>
      </c>
      <c r="H11" s="87">
        <v>3</v>
      </c>
      <c r="I11" s="87">
        <v>3</v>
      </c>
      <c r="J11" s="87">
        <v>3</v>
      </c>
      <c r="K11" s="87">
        <v>3</v>
      </c>
      <c r="L11" s="59">
        <f>K11</f>
        <v>3</v>
      </c>
    </row>
    <row r="12" spans="1:13" x14ac:dyDescent="0.25">
      <c r="B12" s="1" t="s">
        <v>10</v>
      </c>
      <c r="C12" s="10" t="s">
        <v>11</v>
      </c>
      <c r="D12" s="24">
        <f>SUM(E12:K12)</f>
        <v>24075761.267310716</v>
      </c>
      <c r="E12" s="15">
        <v>0</v>
      </c>
      <c r="F12" s="15">
        <v>0</v>
      </c>
      <c r="G12" s="15">
        <v>20450225.342154171</v>
      </c>
      <c r="H12" s="15">
        <v>3625535.9251565449</v>
      </c>
      <c r="I12" s="15">
        <v>0</v>
      </c>
      <c r="J12" s="15">
        <v>0</v>
      </c>
      <c r="K12" s="15">
        <v>0</v>
      </c>
    </row>
    <row r="13" spans="1:13" x14ac:dyDescent="0.25">
      <c r="B13" s="1" t="s">
        <v>13</v>
      </c>
      <c r="C13" s="10" t="s">
        <v>11</v>
      </c>
      <c r="D13" s="24">
        <f>SUM(E13:K13)</f>
        <v>0</v>
      </c>
      <c r="E13" s="15">
        <v>0</v>
      </c>
      <c r="F13" s="15">
        <v>0</v>
      </c>
      <c r="G13" s="15">
        <v>0</v>
      </c>
      <c r="H13" s="15">
        <v>0</v>
      </c>
      <c r="I13" s="15">
        <v>0</v>
      </c>
      <c r="J13" s="15">
        <v>0</v>
      </c>
      <c r="K13" s="15">
        <v>0</v>
      </c>
    </row>
    <row r="14" spans="1:13" x14ac:dyDescent="0.25">
      <c r="B14" s="1" t="s">
        <v>15</v>
      </c>
      <c r="C14" s="10" t="s">
        <v>16</v>
      </c>
      <c r="D14" s="104">
        <v>3.2300000000000002E-2</v>
      </c>
    </row>
    <row r="15" spans="1:13" ht="30" x14ac:dyDescent="0.25">
      <c r="B15" s="4" t="s">
        <v>18</v>
      </c>
      <c r="C15" s="10" t="s">
        <v>16</v>
      </c>
      <c r="D15" s="104">
        <v>3.5000000000000003E-2</v>
      </c>
    </row>
    <row r="16" spans="1:13" x14ac:dyDescent="0.25">
      <c r="B16" s="1" t="s">
        <v>20</v>
      </c>
      <c r="C16" s="10" t="s">
        <v>16</v>
      </c>
      <c r="D16" s="104">
        <v>0.5</v>
      </c>
    </row>
    <row r="17" spans="1:10" x14ac:dyDescent="0.25">
      <c r="B17" s="1" t="s">
        <v>22</v>
      </c>
      <c r="C17" s="10" t="s">
        <v>16</v>
      </c>
      <c r="D17" s="104">
        <v>0.5</v>
      </c>
    </row>
    <row r="18" spans="1:10" x14ac:dyDescent="0.25">
      <c r="B18" s="1" t="s">
        <v>24</v>
      </c>
      <c r="C18" s="25" t="str">
        <f>"£/"&amp;$C$11</f>
        <v>£/milestones</v>
      </c>
      <c r="D18" s="23">
        <v>0</v>
      </c>
    </row>
    <row r="20" spans="1:10" x14ac:dyDescent="0.25">
      <c r="A20" s="5" t="s">
        <v>26</v>
      </c>
      <c r="B20" s="98" t="s">
        <v>90</v>
      </c>
      <c r="C20" s="99" t="s">
        <v>87</v>
      </c>
      <c r="D20" s="101" t="s">
        <v>91</v>
      </c>
    </row>
    <row r="21" spans="1:10" x14ac:dyDescent="0.25">
      <c r="B21" s="1" t="s">
        <v>27</v>
      </c>
      <c r="C21" s="10" t="s">
        <v>16</v>
      </c>
      <c r="D21" s="20">
        <v>0</v>
      </c>
    </row>
    <row r="22" spans="1:10" x14ac:dyDescent="0.25">
      <c r="B22" s="1" t="s">
        <v>29</v>
      </c>
      <c r="C22" s="10" t="s">
        <v>16</v>
      </c>
      <c r="D22" s="20">
        <v>0</v>
      </c>
    </row>
    <row r="23" spans="1:10" x14ac:dyDescent="0.25">
      <c r="B23" s="1" t="s">
        <v>31</v>
      </c>
      <c r="C23" s="10" t="s">
        <v>16</v>
      </c>
      <c r="D23" s="20">
        <v>1</v>
      </c>
    </row>
    <row r="24" spans="1:10" x14ac:dyDescent="0.25">
      <c r="B24" s="1" t="s">
        <v>33</v>
      </c>
      <c r="C24" s="10" t="s">
        <v>16</v>
      </c>
      <c r="D24" s="27">
        <f>1-SUM(D21:D23)</f>
        <v>0</v>
      </c>
    </row>
    <row r="26" spans="1:10" x14ac:dyDescent="0.25">
      <c r="A26" s="5" t="s">
        <v>35</v>
      </c>
      <c r="C26" s="99" t="s">
        <v>87</v>
      </c>
      <c r="D26" s="105" t="s">
        <v>36</v>
      </c>
      <c r="E26" s="22" t="s">
        <v>37</v>
      </c>
      <c r="F26" s="22" t="s">
        <v>38</v>
      </c>
      <c r="G26" s="22" t="s">
        <v>39</v>
      </c>
      <c r="H26" s="22" t="s">
        <v>40</v>
      </c>
      <c r="I26" s="1"/>
      <c r="J26" s="1"/>
    </row>
    <row r="27" spans="1:10" x14ac:dyDescent="0.25">
      <c r="B27" s="1" t="s">
        <v>41</v>
      </c>
      <c r="C27" s="25" t="str">
        <f t="shared" ref="C27:C29" si="0">"£/"&amp;$C$11</f>
        <v>£/milestones</v>
      </c>
      <c r="D27" s="106">
        <f>MAX(0,(D12+D13)/L11*D16-D18)</f>
        <v>4012626.8778851195</v>
      </c>
      <c r="E27" s="24">
        <f>$D27*$D$21</f>
        <v>0</v>
      </c>
      <c r="F27" s="24">
        <f>$D27*$D$22</f>
        <v>0</v>
      </c>
      <c r="G27" s="24">
        <f>$D27*$D$23</f>
        <v>4012626.8778851195</v>
      </c>
      <c r="H27" s="24">
        <f>$D27*$D$24*$D$17</f>
        <v>0</v>
      </c>
      <c r="I27" s="1"/>
      <c r="J27" s="1"/>
    </row>
    <row r="28" spans="1:10" x14ac:dyDescent="0.25">
      <c r="B28" s="1" t="s">
        <v>43</v>
      </c>
      <c r="C28" s="25" t="str">
        <f t="shared" si="0"/>
        <v>£/milestones</v>
      </c>
      <c r="D28" s="106">
        <f>D27*D14</f>
        <v>129607.84815568937</v>
      </c>
      <c r="E28" s="24">
        <f t="shared" ref="E28:E29" si="1">$D28*$D$21</f>
        <v>0</v>
      </c>
      <c r="F28" s="24">
        <f t="shared" ref="F28:F29" si="2">$D28*$D$22</f>
        <v>0</v>
      </c>
      <c r="G28" s="24">
        <f t="shared" ref="G28:G29" si="3">$D28*$D$23</f>
        <v>129607.84815568937</v>
      </c>
      <c r="H28" s="24">
        <f>$D28*$D$24*$D$17</f>
        <v>0</v>
      </c>
      <c r="I28" s="1"/>
      <c r="J28" s="1"/>
    </row>
    <row r="29" spans="1:10" x14ac:dyDescent="0.25">
      <c r="B29" s="1" t="s">
        <v>45</v>
      </c>
      <c r="C29" s="25" t="str">
        <f t="shared" si="0"/>
        <v>£/milestones</v>
      </c>
      <c r="D29" s="106">
        <f>MAX(0,((D12+D13)/L11)*D16*D15+D13*D16/SUM(E11:K11)-D18)+D28</f>
        <v>270049.78888166859</v>
      </c>
      <c r="E29" s="24">
        <f t="shared" si="1"/>
        <v>0</v>
      </c>
      <c r="F29" s="24">
        <f t="shared" si="2"/>
        <v>0</v>
      </c>
      <c r="G29" s="24">
        <f t="shared" si="3"/>
        <v>270049.78888166859</v>
      </c>
      <c r="H29" s="24">
        <f>$D29*$D$24*$D$17</f>
        <v>0</v>
      </c>
      <c r="I29" s="1"/>
      <c r="J29" s="1"/>
    </row>
    <row r="32" spans="1:10" x14ac:dyDescent="0.25">
      <c r="A32" s="5" t="s">
        <v>92</v>
      </c>
    </row>
    <row r="33" spans="1:12" x14ac:dyDescent="0.25">
      <c r="B33" s="1" t="s">
        <v>93</v>
      </c>
      <c r="E33" s="15">
        <v>0</v>
      </c>
      <c r="F33" s="15">
        <v>0</v>
      </c>
      <c r="G33" s="15">
        <v>2</v>
      </c>
      <c r="H33" s="15">
        <v>3</v>
      </c>
      <c r="I33" s="15">
        <v>3</v>
      </c>
      <c r="J33" s="15">
        <v>3</v>
      </c>
      <c r="K33" s="15">
        <v>3</v>
      </c>
      <c r="L33" s="15">
        <v>3</v>
      </c>
    </row>
    <row r="34" spans="1:12" x14ac:dyDescent="0.25">
      <c r="B34" s="1" t="s">
        <v>41</v>
      </c>
      <c r="E34" s="16"/>
      <c r="F34" s="16"/>
      <c r="G34" s="16"/>
      <c r="H34" s="16"/>
      <c r="I34" s="16"/>
      <c r="J34" s="16"/>
      <c r="K34" s="16"/>
      <c r="L34" s="14">
        <f>MAX(0,$L$11-L33)</f>
        <v>0</v>
      </c>
    </row>
    <row r="35" spans="1:12" x14ac:dyDescent="0.25">
      <c r="B35" s="1" t="s">
        <v>43</v>
      </c>
      <c r="E35" s="14">
        <f t="shared" ref="E35:H35" si="4">MAX(0,MIN(E$11-E33,$L$11-$L33))</f>
        <v>0</v>
      </c>
      <c r="F35" s="14">
        <f t="shared" si="4"/>
        <v>0</v>
      </c>
      <c r="G35" s="14">
        <f t="shared" si="4"/>
        <v>0</v>
      </c>
      <c r="H35" s="14">
        <f t="shared" si="4"/>
        <v>0</v>
      </c>
      <c r="I35" s="14">
        <f>MAX(0,MIN(I$11-I33,$L$11-$L33))</f>
        <v>0</v>
      </c>
      <c r="J35" s="14">
        <f t="shared" ref="J35:K35" si="5">MAX(0,MIN(J$11-J33,$L$11-$L33))</f>
        <v>0</v>
      </c>
      <c r="K35" s="14">
        <f t="shared" si="5"/>
        <v>0</v>
      </c>
      <c r="L35" s="16"/>
    </row>
    <row r="36" spans="1:12" x14ac:dyDescent="0.25">
      <c r="B36" s="1" t="s">
        <v>45</v>
      </c>
      <c r="E36" s="14">
        <f>MAX(0,E$11-E33-($L$11-IF($L33&gt;$L$11,$L$11,$L33)))</f>
        <v>0</v>
      </c>
      <c r="F36" s="14">
        <f t="shared" ref="F36:K36" si="6">MAX(0,F$11-F33-($L$11-IF($L33&gt;$L$11,$L$11,$L33)))</f>
        <v>0</v>
      </c>
      <c r="G36" s="14">
        <f t="shared" si="6"/>
        <v>0</v>
      </c>
      <c r="H36" s="14">
        <f t="shared" si="6"/>
        <v>0</v>
      </c>
      <c r="I36" s="14">
        <f t="shared" si="6"/>
        <v>0</v>
      </c>
      <c r="J36" s="14">
        <f t="shared" si="6"/>
        <v>0</v>
      </c>
      <c r="K36" s="14">
        <f t="shared" si="6"/>
        <v>0</v>
      </c>
      <c r="L36" s="16"/>
    </row>
    <row r="37" spans="1:12" ht="15.75" thickBot="1" x14ac:dyDescent="0.3">
      <c r="B37" s="8" t="s">
        <v>5</v>
      </c>
      <c r="C37" s="12"/>
      <c r="D37" s="12"/>
      <c r="E37" s="17"/>
      <c r="F37" s="17"/>
      <c r="G37" s="17"/>
      <c r="H37" s="17"/>
      <c r="I37" s="17"/>
      <c r="J37" s="17"/>
      <c r="K37" s="17"/>
      <c r="L37" s="17"/>
    </row>
    <row r="38" spans="1:12" ht="15.75" thickTop="1" x14ac:dyDescent="0.25"/>
    <row r="39" spans="1:12" x14ac:dyDescent="0.25">
      <c r="A39" s="5" t="s">
        <v>94</v>
      </c>
      <c r="D39" s="22" t="s">
        <v>37</v>
      </c>
      <c r="E39" s="22" t="s">
        <v>38</v>
      </c>
      <c r="F39" s="22" t="s">
        <v>39</v>
      </c>
      <c r="G39" s="22" t="s">
        <v>40</v>
      </c>
      <c r="H39" s="22" t="s">
        <v>95</v>
      </c>
    </row>
    <row r="40" spans="1:12" x14ac:dyDescent="0.25">
      <c r="B40" s="1" t="s">
        <v>41</v>
      </c>
      <c r="D40" s="3">
        <f t="shared" ref="D40:G42" si="7">SUM($E34:$L34)*E27</f>
        <v>0</v>
      </c>
      <c r="E40" s="3">
        <f t="shared" si="7"/>
        <v>0</v>
      </c>
      <c r="F40" s="3">
        <f t="shared" si="7"/>
        <v>0</v>
      </c>
      <c r="G40" s="3">
        <f t="shared" si="7"/>
        <v>0</v>
      </c>
      <c r="H40" s="6">
        <f>SUM(D40:G40)</f>
        <v>0</v>
      </c>
    </row>
    <row r="41" spans="1:12" x14ac:dyDescent="0.25">
      <c r="B41" s="1" t="s">
        <v>43</v>
      </c>
      <c r="D41" s="3">
        <f t="shared" si="7"/>
        <v>0</v>
      </c>
      <c r="E41" s="3">
        <f t="shared" si="7"/>
        <v>0</v>
      </c>
      <c r="F41" s="3">
        <f t="shared" si="7"/>
        <v>0</v>
      </c>
      <c r="G41" s="3">
        <f t="shared" si="7"/>
        <v>0</v>
      </c>
      <c r="H41" s="6">
        <f t="shared" ref="H41:H42" si="8">SUM(D41:G41)</f>
        <v>0</v>
      </c>
    </row>
    <row r="42" spans="1:12" x14ac:dyDescent="0.25">
      <c r="B42" s="1" t="s">
        <v>45</v>
      </c>
      <c r="D42" s="3">
        <f t="shared" si="7"/>
        <v>0</v>
      </c>
      <c r="E42" s="3">
        <f t="shared" si="7"/>
        <v>0</v>
      </c>
      <c r="F42" s="3">
        <f t="shared" si="7"/>
        <v>0</v>
      </c>
      <c r="G42" s="3">
        <f t="shared" si="7"/>
        <v>0</v>
      </c>
      <c r="H42" s="6">
        <f t="shared" si="8"/>
        <v>0</v>
      </c>
    </row>
    <row r="43" spans="1:12" ht="15.75" thickBot="1" x14ac:dyDescent="0.3">
      <c r="B43" s="29" t="s">
        <v>5</v>
      </c>
      <c r="C43" s="29"/>
      <c r="D43" s="9">
        <f>SUM(D40:D42)</f>
        <v>0</v>
      </c>
      <c r="E43" s="9">
        <f t="shared" ref="E43:H43" si="9">SUM(E40:E42)</f>
        <v>0</v>
      </c>
      <c r="F43" s="9">
        <f t="shared" si="9"/>
        <v>0</v>
      </c>
      <c r="G43" s="9">
        <f t="shared" si="9"/>
        <v>0</v>
      </c>
      <c r="H43" s="9">
        <f t="shared" si="9"/>
        <v>0</v>
      </c>
    </row>
    <row r="44" spans="1:12" ht="15.75" thickTop="1" x14ac:dyDescent="0.25"/>
  </sheetData>
  <mergeCells count="5">
    <mergeCell ref="C4:L4"/>
    <mergeCell ref="C5:L5"/>
    <mergeCell ref="C6:L6"/>
    <mergeCell ref="C7:L7"/>
    <mergeCell ref="C8:L8"/>
  </mergeCells>
  <pageMargins left="0.7" right="0.7" top="0.75" bottom="0.75" header="0.3" footer="0.3"/>
  <pageSetup paperSize="9"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44"/>
  <sheetViews>
    <sheetView zoomScale="112" zoomScaleNormal="112" workbookViewId="0">
      <pane xSplit="2" ySplit="1" topLeftCell="C2" activePane="bottomRight" state="frozen"/>
      <selection pane="topRight" activeCell="I44" sqref="I44"/>
      <selection pane="bottomLeft" activeCell="I44" sqref="I44"/>
      <selection pane="bottomRight" activeCell="C2" sqref="C2"/>
    </sheetView>
  </sheetViews>
  <sheetFormatPr defaultColWidth="8.85546875" defaultRowHeight="15" x14ac:dyDescent="0.25"/>
  <cols>
    <col min="1" max="1" width="2.5703125" style="5" customWidth="1"/>
    <col min="2" max="2" width="30.42578125" style="1" customWidth="1"/>
    <col min="3" max="3" width="12.85546875" style="10" customWidth="1"/>
    <col min="4" max="4" width="12.5703125" style="10" bestFit="1" customWidth="1"/>
    <col min="5" max="5" width="11.85546875" style="14" customWidth="1"/>
    <col min="6" max="11" width="12.5703125" style="14" customWidth="1"/>
    <col min="12" max="12" width="10.5703125" style="14" bestFit="1" customWidth="1"/>
    <col min="13" max="13" width="1.5703125" style="1" customWidth="1"/>
    <col min="14" max="14" width="13.5703125" style="1" bestFit="1" customWidth="1"/>
    <col min="15" max="15" width="11.5703125" style="1" bestFit="1" customWidth="1"/>
    <col min="16" max="16384" width="8.85546875" style="1"/>
  </cols>
  <sheetData>
    <row r="1" spans="1:13" ht="18.75" x14ac:dyDescent="0.25">
      <c r="A1" s="54" t="s">
        <v>226</v>
      </c>
    </row>
    <row r="3" spans="1:13" x14ac:dyDescent="0.25">
      <c r="A3" s="5" t="s">
        <v>76</v>
      </c>
    </row>
    <row r="4" spans="1:13" ht="22.35" customHeight="1" x14ac:dyDescent="0.25">
      <c r="B4" s="1" t="s">
        <v>77</v>
      </c>
      <c r="C4" s="110" t="s">
        <v>227</v>
      </c>
      <c r="D4" s="110"/>
      <c r="E4" s="110"/>
      <c r="F4" s="110"/>
      <c r="G4" s="110"/>
      <c r="H4" s="110"/>
      <c r="I4" s="110"/>
      <c r="J4" s="110"/>
      <c r="K4" s="110"/>
      <c r="L4" s="110"/>
    </row>
    <row r="5" spans="1:13" ht="104.1" customHeight="1" x14ac:dyDescent="0.25">
      <c r="B5" s="1" t="s">
        <v>79</v>
      </c>
      <c r="C5" s="110" t="s">
        <v>228</v>
      </c>
      <c r="D5" s="110"/>
      <c r="E5" s="110"/>
      <c r="F5" s="110"/>
      <c r="G5" s="110"/>
      <c r="H5" s="110"/>
      <c r="I5" s="110"/>
      <c r="J5" s="110"/>
      <c r="K5" s="110"/>
      <c r="L5" s="110"/>
    </row>
    <row r="6" spans="1:13" ht="70.349999999999994" customHeight="1" x14ac:dyDescent="0.25">
      <c r="B6" s="1" t="s">
        <v>81</v>
      </c>
      <c r="C6" s="110" t="s">
        <v>229</v>
      </c>
      <c r="D6" s="110"/>
      <c r="E6" s="110"/>
      <c r="F6" s="110"/>
      <c r="G6" s="110"/>
      <c r="H6" s="110"/>
      <c r="I6" s="110"/>
      <c r="J6" s="110"/>
      <c r="K6" s="110"/>
      <c r="L6" s="110"/>
    </row>
    <row r="7" spans="1:13" ht="34.700000000000003" customHeight="1" x14ac:dyDescent="0.25">
      <c r="B7" s="1" t="s">
        <v>83</v>
      </c>
      <c r="C7" s="110" t="s">
        <v>84</v>
      </c>
      <c r="D7" s="110"/>
      <c r="E7" s="110"/>
      <c r="F7" s="110"/>
      <c r="G7" s="110"/>
      <c r="H7" s="110"/>
      <c r="I7" s="110"/>
      <c r="J7" s="110"/>
      <c r="K7" s="110"/>
      <c r="L7" s="110"/>
    </row>
    <row r="8" spans="1:13" ht="40.35" customHeight="1" x14ac:dyDescent="0.25">
      <c r="B8" s="1" t="s">
        <v>85</v>
      </c>
      <c r="C8" s="110" t="s">
        <v>230</v>
      </c>
      <c r="D8" s="110"/>
      <c r="E8" s="110"/>
      <c r="F8" s="110"/>
      <c r="G8" s="110"/>
      <c r="H8" s="110"/>
      <c r="I8" s="110"/>
      <c r="J8" s="110"/>
      <c r="K8" s="110"/>
      <c r="L8" s="110"/>
    </row>
    <row r="9" spans="1:13" ht="15.75" thickBot="1" x14ac:dyDescent="0.3"/>
    <row r="10" spans="1:13" ht="30" x14ac:dyDescent="0.25">
      <c r="A10" s="5" t="s">
        <v>86</v>
      </c>
      <c r="C10" s="11" t="s">
        <v>87</v>
      </c>
      <c r="D10" s="11" t="s">
        <v>3</v>
      </c>
      <c r="E10" s="18">
        <v>2024</v>
      </c>
      <c r="F10" s="18">
        <v>2025</v>
      </c>
      <c r="G10" s="18">
        <v>2026</v>
      </c>
      <c r="H10" s="18">
        <f>G10+1</f>
        <v>2027</v>
      </c>
      <c r="I10" s="18">
        <f>H10+1</f>
        <v>2028</v>
      </c>
      <c r="J10" s="18">
        <f>I10+1</f>
        <v>2029</v>
      </c>
      <c r="K10" s="18">
        <f>J10+1</f>
        <v>2030</v>
      </c>
      <c r="L10" s="33" t="s">
        <v>4</v>
      </c>
      <c r="M10" s="5"/>
    </row>
    <row r="11" spans="1:13" s="5" customFormat="1" ht="15.75" thickBot="1" x14ac:dyDescent="0.3">
      <c r="B11" s="5" t="s">
        <v>88</v>
      </c>
      <c r="C11" s="84" t="s">
        <v>231</v>
      </c>
      <c r="D11" s="11"/>
      <c r="E11" s="102">
        <v>0</v>
      </c>
      <c r="F11" s="102">
        <v>0</v>
      </c>
      <c r="G11" s="102">
        <v>0</v>
      </c>
      <c r="H11" s="102">
        <v>20</v>
      </c>
      <c r="I11" s="102">
        <v>60</v>
      </c>
      <c r="J11" s="102">
        <v>60</v>
      </c>
      <c r="K11" s="102">
        <v>100</v>
      </c>
      <c r="L11" s="103">
        <f>K11</f>
        <v>100</v>
      </c>
    </row>
    <row r="12" spans="1:13" x14ac:dyDescent="0.25">
      <c r="B12" s="1" t="s">
        <v>10</v>
      </c>
      <c r="C12" s="10" t="s">
        <v>11</v>
      </c>
      <c r="D12" s="24">
        <f>SUM(E12:K12)</f>
        <v>784250529.13621759</v>
      </c>
      <c r="E12" s="15">
        <v>0</v>
      </c>
      <c r="F12" s="15">
        <v>0</v>
      </c>
      <c r="G12" s="15">
        <v>58035935.212823637</v>
      </c>
      <c r="H12" s="15">
        <v>76099318.734485969</v>
      </c>
      <c r="I12" s="15">
        <v>196087679.02086988</v>
      </c>
      <c r="J12" s="15">
        <v>309017981.37782586</v>
      </c>
      <c r="K12" s="15">
        <v>145009614.7902123</v>
      </c>
    </row>
    <row r="13" spans="1:13" x14ac:dyDescent="0.25">
      <c r="B13" s="1" t="s">
        <v>13</v>
      </c>
      <c r="C13" s="10" t="s">
        <v>11</v>
      </c>
      <c r="D13" s="24">
        <f>SUM(E13:K13)</f>
        <v>0</v>
      </c>
      <c r="E13" s="15">
        <v>0</v>
      </c>
      <c r="F13" s="15">
        <v>0</v>
      </c>
      <c r="G13" s="15">
        <v>0</v>
      </c>
      <c r="H13" s="15">
        <v>0</v>
      </c>
      <c r="I13" s="15">
        <v>0</v>
      </c>
      <c r="J13" s="15">
        <v>0</v>
      </c>
      <c r="K13" s="15">
        <v>0</v>
      </c>
    </row>
    <row r="14" spans="1:13" x14ac:dyDescent="0.25">
      <c r="B14" s="1" t="s">
        <v>15</v>
      </c>
      <c r="C14" s="10" t="s">
        <v>16</v>
      </c>
      <c r="D14" s="104">
        <v>3.2300000000000002E-2</v>
      </c>
    </row>
    <row r="15" spans="1:13" ht="30" x14ac:dyDescent="0.25">
      <c r="B15" s="4" t="s">
        <v>18</v>
      </c>
      <c r="C15" s="10" t="s">
        <v>16</v>
      </c>
      <c r="D15" s="104">
        <v>3.5000000000000003E-2</v>
      </c>
    </row>
    <row r="16" spans="1:13" x14ac:dyDescent="0.25">
      <c r="B16" s="1" t="s">
        <v>20</v>
      </c>
      <c r="C16" s="10" t="s">
        <v>16</v>
      </c>
      <c r="D16" s="104">
        <v>0.5</v>
      </c>
    </row>
    <row r="17" spans="1:10" x14ac:dyDescent="0.25">
      <c r="B17" s="1" t="s">
        <v>22</v>
      </c>
      <c r="C17" s="10" t="s">
        <v>16</v>
      </c>
      <c r="D17" s="104">
        <v>0.5</v>
      </c>
    </row>
    <row r="18" spans="1:10" x14ac:dyDescent="0.25">
      <c r="B18" s="1" t="s">
        <v>24</v>
      </c>
      <c r="C18" s="25" t="str">
        <f>"£/"&amp;$C$11</f>
        <v>£/% delivered</v>
      </c>
      <c r="D18" s="23">
        <v>0</v>
      </c>
    </row>
    <row r="20" spans="1:10" x14ac:dyDescent="0.25">
      <c r="A20" s="5" t="s">
        <v>26</v>
      </c>
      <c r="B20" s="98" t="s">
        <v>90</v>
      </c>
      <c r="C20" s="99" t="s">
        <v>87</v>
      </c>
      <c r="D20" s="101" t="s">
        <v>91</v>
      </c>
    </row>
    <row r="21" spans="1:10" x14ac:dyDescent="0.25">
      <c r="B21" s="1" t="s">
        <v>27</v>
      </c>
      <c r="C21" s="10" t="s">
        <v>16</v>
      </c>
      <c r="D21" s="20">
        <v>0</v>
      </c>
    </row>
    <row r="22" spans="1:10" x14ac:dyDescent="0.25">
      <c r="B22" s="1" t="s">
        <v>29</v>
      </c>
      <c r="C22" s="10" t="s">
        <v>16</v>
      </c>
      <c r="D22" s="20">
        <v>0</v>
      </c>
    </row>
    <row r="23" spans="1:10" x14ac:dyDescent="0.25">
      <c r="B23" s="1" t="s">
        <v>31</v>
      </c>
      <c r="C23" s="10" t="s">
        <v>16</v>
      </c>
      <c r="D23" s="20">
        <v>1</v>
      </c>
    </row>
    <row r="24" spans="1:10" x14ac:dyDescent="0.25">
      <c r="B24" s="1" t="s">
        <v>33</v>
      </c>
      <c r="C24" s="10" t="s">
        <v>16</v>
      </c>
      <c r="D24" s="27">
        <f>1-SUM(D21:D23)</f>
        <v>0</v>
      </c>
    </row>
    <row r="26" spans="1:10" x14ac:dyDescent="0.25">
      <c r="A26" s="5" t="s">
        <v>35</v>
      </c>
      <c r="C26" s="99" t="s">
        <v>87</v>
      </c>
      <c r="D26" s="105" t="s">
        <v>36</v>
      </c>
      <c r="E26" s="22" t="s">
        <v>37</v>
      </c>
      <c r="F26" s="22" t="s">
        <v>38</v>
      </c>
      <c r="G26" s="22" t="s">
        <v>39</v>
      </c>
      <c r="H26" s="22" t="s">
        <v>40</v>
      </c>
      <c r="I26" s="1"/>
      <c r="J26" s="1"/>
    </row>
    <row r="27" spans="1:10" x14ac:dyDescent="0.25">
      <c r="B27" s="1" t="s">
        <v>41</v>
      </c>
      <c r="C27" s="25" t="str">
        <f t="shared" ref="C27:C29" si="0">"£/"&amp;$C$11</f>
        <v>£/% delivered</v>
      </c>
      <c r="D27" s="106">
        <f>MAX(0,(D12+D13)/L11*D16-D18)</f>
        <v>3921252.6456810879</v>
      </c>
      <c r="E27" s="24">
        <f>$D27*$D$21</f>
        <v>0</v>
      </c>
      <c r="F27" s="24">
        <f>$D27*$D$22</f>
        <v>0</v>
      </c>
      <c r="G27" s="24">
        <f>$D27*$D$23</f>
        <v>3921252.6456810879</v>
      </c>
      <c r="H27" s="24">
        <f>$D27*$D$24*$D$17</f>
        <v>0</v>
      </c>
      <c r="I27" s="1"/>
      <c r="J27" s="1"/>
    </row>
    <row r="28" spans="1:10" x14ac:dyDescent="0.25">
      <c r="B28" s="1" t="s">
        <v>43</v>
      </c>
      <c r="C28" s="25" t="str">
        <f t="shared" si="0"/>
        <v>£/% delivered</v>
      </c>
      <c r="D28" s="106">
        <f>D27*D14</f>
        <v>126656.46045549915</v>
      </c>
      <c r="E28" s="24">
        <f t="shared" ref="E28:E29" si="1">$D28*$D$21</f>
        <v>0</v>
      </c>
      <c r="F28" s="24">
        <f t="shared" ref="F28:F29" si="2">$D28*$D$22</f>
        <v>0</v>
      </c>
      <c r="G28" s="24">
        <f t="shared" ref="G28:G29" si="3">$D28*$D$23</f>
        <v>126656.46045549915</v>
      </c>
      <c r="H28" s="24">
        <f>$D28*$D$24*$D$17</f>
        <v>0</v>
      </c>
      <c r="I28" s="1"/>
      <c r="J28" s="1"/>
    </row>
    <row r="29" spans="1:10" x14ac:dyDescent="0.25">
      <c r="B29" s="1" t="s">
        <v>45</v>
      </c>
      <c r="C29" s="25" t="str">
        <f t="shared" si="0"/>
        <v>£/% delivered</v>
      </c>
      <c r="D29" s="106">
        <f>MAX(0,((D12+D13)/L11)*D16*D15+D13*D16/SUM(E11:K11)-D18)+D28</f>
        <v>263900.30305433727</v>
      </c>
      <c r="E29" s="24">
        <f t="shared" si="1"/>
        <v>0</v>
      </c>
      <c r="F29" s="24">
        <f t="shared" si="2"/>
        <v>0</v>
      </c>
      <c r="G29" s="24">
        <f t="shared" si="3"/>
        <v>263900.30305433727</v>
      </c>
      <c r="H29" s="24">
        <f>$D29*$D$24*$D$17</f>
        <v>0</v>
      </c>
      <c r="I29" s="1"/>
      <c r="J29" s="1"/>
    </row>
    <row r="32" spans="1:10" x14ac:dyDescent="0.25">
      <c r="A32" s="5" t="s">
        <v>92</v>
      </c>
    </row>
    <row r="33" spans="1:12" x14ac:dyDescent="0.25">
      <c r="B33" s="1" t="s">
        <v>93</v>
      </c>
      <c r="E33" s="55">
        <v>0</v>
      </c>
      <c r="F33" s="55">
        <v>0</v>
      </c>
      <c r="G33" s="55">
        <v>0</v>
      </c>
      <c r="H33" s="55">
        <v>0.2</v>
      </c>
      <c r="I33" s="55">
        <v>0.6</v>
      </c>
      <c r="J33" s="55">
        <v>0.6</v>
      </c>
      <c r="K33" s="55">
        <v>1</v>
      </c>
      <c r="L33" s="55">
        <v>1</v>
      </c>
    </row>
    <row r="34" spans="1:12" x14ac:dyDescent="0.25">
      <c r="B34" s="1" t="s">
        <v>41</v>
      </c>
      <c r="E34" s="16"/>
      <c r="F34" s="16"/>
      <c r="G34" s="16"/>
      <c r="H34" s="16"/>
      <c r="I34" s="16"/>
      <c r="J34" s="16"/>
      <c r="K34" s="16"/>
      <c r="L34" s="14">
        <f>MAX(0,$L$11-L33)</f>
        <v>99</v>
      </c>
    </row>
    <row r="35" spans="1:12" x14ac:dyDescent="0.25">
      <c r="B35" s="1" t="s">
        <v>43</v>
      </c>
      <c r="E35" s="14">
        <f t="shared" ref="E35:H35" si="4">MAX(0,MIN(E$11-E33,$L$11-$L33))</f>
        <v>0</v>
      </c>
      <c r="F35" s="14">
        <f t="shared" si="4"/>
        <v>0</v>
      </c>
      <c r="G35" s="14">
        <f t="shared" si="4"/>
        <v>0</v>
      </c>
      <c r="H35" s="14">
        <f t="shared" si="4"/>
        <v>19.8</v>
      </c>
      <c r="I35" s="14">
        <f>MAX(0,MIN(I$11-I33,$L$11-$L33))</f>
        <v>59.4</v>
      </c>
      <c r="J35" s="14">
        <f t="shared" ref="J35:K35" si="5">MAX(0,MIN(J$11-J33,$L$11-$L33))</f>
        <v>59.4</v>
      </c>
      <c r="K35" s="14">
        <f t="shared" si="5"/>
        <v>99</v>
      </c>
      <c r="L35" s="16"/>
    </row>
    <row r="36" spans="1:12" x14ac:dyDescent="0.25">
      <c r="B36" s="1" t="s">
        <v>45</v>
      </c>
      <c r="E36" s="14">
        <f>MAX(0,E$11-E33-($L$11-IF($L33&gt;$L$11,$L$11,$L33)))</f>
        <v>0</v>
      </c>
      <c r="F36" s="14">
        <f t="shared" ref="F36:K36" si="6">MAX(0,F$11-F33-($L$11-IF($L33&gt;$L$11,$L$11,$L33)))</f>
        <v>0</v>
      </c>
      <c r="G36" s="14">
        <f t="shared" si="6"/>
        <v>0</v>
      </c>
      <c r="H36" s="14">
        <f t="shared" si="6"/>
        <v>0</v>
      </c>
      <c r="I36" s="14">
        <f t="shared" si="6"/>
        <v>0</v>
      </c>
      <c r="J36" s="14">
        <f t="shared" si="6"/>
        <v>0</v>
      </c>
      <c r="K36" s="14">
        <f t="shared" si="6"/>
        <v>0</v>
      </c>
      <c r="L36" s="16"/>
    </row>
    <row r="37" spans="1:12" ht="15.75" thickBot="1" x14ac:dyDescent="0.3">
      <c r="B37" s="8" t="s">
        <v>5</v>
      </c>
      <c r="C37" s="12"/>
      <c r="D37" s="12"/>
      <c r="E37" s="17"/>
      <c r="F37" s="17"/>
      <c r="G37" s="17"/>
      <c r="H37" s="17"/>
      <c r="I37" s="17"/>
      <c r="J37" s="17"/>
      <c r="K37" s="17"/>
      <c r="L37" s="17"/>
    </row>
    <row r="38" spans="1:12" ht="15.75" thickTop="1" x14ac:dyDescent="0.25"/>
    <row r="39" spans="1:12" x14ac:dyDescent="0.25">
      <c r="A39" s="5" t="s">
        <v>94</v>
      </c>
      <c r="D39" s="22" t="s">
        <v>37</v>
      </c>
      <c r="E39" s="22" t="s">
        <v>38</v>
      </c>
      <c r="F39" s="22" t="s">
        <v>39</v>
      </c>
      <c r="G39" s="22" t="s">
        <v>40</v>
      </c>
      <c r="H39" s="22" t="s">
        <v>95</v>
      </c>
    </row>
    <row r="40" spans="1:12" x14ac:dyDescent="0.25">
      <c r="B40" s="1" t="s">
        <v>41</v>
      </c>
      <c r="D40" s="3">
        <f t="shared" ref="D40:G42" si="7">SUM($E34:$L34)*E27</f>
        <v>0</v>
      </c>
      <c r="E40" s="3">
        <f t="shared" si="7"/>
        <v>0</v>
      </c>
      <c r="F40" s="3">
        <f t="shared" si="7"/>
        <v>388204011.92242771</v>
      </c>
      <c r="G40" s="3">
        <f t="shared" si="7"/>
        <v>0</v>
      </c>
      <c r="H40" s="6">
        <f>SUM(D40:G40)</f>
        <v>388204011.92242771</v>
      </c>
    </row>
    <row r="41" spans="1:12" x14ac:dyDescent="0.25">
      <c r="B41" s="1" t="s">
        <v>43</v>
      </c>
      <c r="D41" s="3">
        <f t="shared" si="7"/>
        <v>0</v>
      </c>
      <c r="E41" s="3">
        <f t="shared" si="7"/>
        <v>0</v>
      </c>
      <c r="F41" s="3">
        <f t="shared" si="7"/>
        <v>30093575.004226599</v>
      </c>
      <c r="G41" s="3">
        <f t="shared" si="7"/>
        <v>0</v>
      </c>
      <c r="H41" s="6">
        <f t="shared" ref="H41:H42" si="8">SUM(D41:G41)</f>
        <v>30093575.004226599</v>
      </c>
    </row>
    <row r="42" spans="1:12" x14ac:dyDescent="0.25">
      <c r="B42" s="1" t="s">
        <v>45</v>
      </c>
      <c r="D42" s="3">
        <f t="shared" si="7"/>
        <v>0</v>
      </c>
      <c r="E42" s="3">
        <f t="shared" si="7"/>
        <v>0</v>
      </c>
      <c r="F42" s="3">
        <f t="shared" si="7"/>
        <v>0</v>
      </c>
      <c r="G42" s="3">
        <f t="shared" si="7"/>
        <v>0</v>
      </c>
      <c r="H42" s="6">
        <f t="shared" si="8"/>
        <v>0</v>
      </c>
    </row>
    <row r="43" spans="1:12" ht="15.75" thickBot="1" x14ac:dyDescent="0.3">
      <c r="B43" s="29" t="s">
        <v>5</v>
      </c>
      <c r="C43" s="29"/>
      <c r="D43" s="9">
        <f>SUM(D40:D42)</f>
        <v>0</v>
      </c>
      <c r="E43" s="9">
        <f t="shared" ref="E43:H43" si="9">SUM(E40:E42)</f>
        <v>0</v>
      </c>
      <c r="F43" s="9">
        <f t="shared" si="9"/>
        <v>418297586.92665434</v>
      </c>
      <c r="G43" s="9">
        <f t="shared" si="9"/>
        <v>0</v>
      </c>
      <c r="H43" s="9">
        <f t="shared" si="9"/>
        <v>418297586.92665434</v>
      </c>
    </row>
    <row r="44" spans="1:12" ht="15.75" thickTop="1" x14ac:dyDescent="0.25"/>
  </sheetData>
  <mergeCells count="5">
    <mergeCell ref="C4:L4"/>
    <mergeCell ref="C5:L5"/>
    <mergeCell ref="C6:L6"/>
    <mergeCell ref="C7:L7"/>
    <mergeCell ref="C8:L8"/>
  </mergeCells>
  <pageMargins left="0.7" right="0.7" top="0.75" bottom="0.75" header="0.3" footer="0.3"/>
  <pageSetup paperSize="9"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44"/>
  <sheetViews>
    <sheetView zoomScale="112" zoomScaleNormal="112" workbookViewId="0">
      <pane xSplit="2" ySplit="1" topLeftCell="C2" activePane="bottomRight" state="frozen"/>
      <selection pane="topRight" activeCell="I44" sqref="I44"/>
      <selection pane="bottomLeft" activeCell="I44" sqref="I44"/>
      <selection pane="bottomRight" activeCell="C2" sqref="C2"/>
    </sheetView>
  </sheetViews>
  <sheetFormatPr defaultColWidth="8.85546875" defaultRowHeight="15" x14ac:dyDescent="0.25"/>
  <cols>
    <col min="1" max="1" width="2.5703125" style="5" customWidth="1"/>
    <col min="2" max="2" width="30.42578125" style="1" customWidth="1"/>
    <col min="3" max="3" width="12.85546875" style="10" customWidth="1"/>
    <col min="4" max="4" width="12.5703125" style="10" bestFit="1" customWidth="1"/>
    <col min="5" max="9" width="11.85546875" style="14" customWidth="1"/>
    <col min="10" max="10" width="14.140625" style="14" customWidth="1"/>
    <col min="11" max="11" width="11.85546875" style="14" customWidth="1"/>
    <col min="12" max="12" width="10.5703125" style="14" bestFit="1" customWidth="1"/>
    <col min="13" max="13" width="1.5703125" style="1" customWidth="1"/>
    <col min="14" max="14" width="13.5703125" style="1" bestFit="1" customWidth="1"/>
    <col min="15" max="15" width="11.5703125" style="1" bestFit="1" customWidth="1"/>
    <col min="16" max="16384" width="8.85546875" style="1"/>
  </cols>
  <sheetData>
    <row r="1" spans="1:13" ht="18.75" x14ac:dyDescent="0.25">
      <c r="A1" s="2" t="s">
        <v>232</v>
      </c>
    </row>
    <row r="3" spans="1:13" x14ac:dyDescent="0.25">
      <c r="A3" s="5" t="s">
        <v>76</v>
      </c>
    </row>
    <row r="4" spans="1:13" ht="43.35" customHeight="1" x14ac:dyDescent="0.25">
      <c r="B4" s="1" t="s">
        <v>77</v>
      </c>
      <c r="C4" s="110" t="s">
        <v>233</v>
      </c>
      <c r="D4" s="110"/>
      <c r="E4" s="110"/>
      <c r="F4" s="110"/>
      <c r="G4" s="110"/>
      <c r="H4" s="110"/>
      <c r="I4" s="110"/>
      <c r="J4" s="110"/>
      <c r="K4" s="110"/>
      <c r="L4" s="110"/>
    </row>
    <row r="5" spans="1:13" ht="98.45" customHeight="1" x14ac:dyDescent="0.25">
      <c r="B5" s="1" t="s">
        <v>79</v>
      </c>
      <c r="C5" s="110" t="s">
        <v>234</v>
      </c>
      <c r="D5" s="110"/>
      <c r="E5" s="110"/>
      <c r="F5" s="110"/>
      <c r="G5" s="110"/>
      <c r="H5" s="110"/>
      <c r="I5" s="110"/>
      <c r="J5" s="110"/>
      <c r="K5" s="110"/>
      <c r="L5" s="110"/>
    </row>
    <row r="6" spans="1:13" ht="64.7" customHeight="1" x14ac:dyDescent="0.25">
      <c r="B6" s="1" t="s">
        <v>81</v>
      </c>
      <c r="C6" s="110" t="s">
        <v>229</v>
      </c>
      <c r="D6" s="110"/>
      <c r="E6" s="110"/>
      <c r="F6" s="110"/>
      <c r="G6" s="110"/>
      <c r="H6" s="110"/>
      <c r="I6" s="110"/>
      <c r="J6" s="110"/>
      <c r="K6" s="110"/>
      <c r="L6" s="110"/>
    </row>
    <row r="7" spans="1:13" ht="34.700000000000003" customHeight="1" x14ac:dyDescent="0.25">
      <c r="B7" s="1" t="s">
        <v>83</v>
      </c>
      <c r="C7" s="110" t="s">
        <v>84</v>
      </c>
      <c r="D7" s="110"/>
      <c r="E7" s="110"/>
      <c r="F7" s="110"/>
      <c r="G7" s="110"/>
      <c r="H7" s="110"/>
      <c r="I7" s="110"/>
      <c r="J7" s="110"/>
      <c r="K7" s="110"/>
      <c r="L7" s="110"/>
    </row>
    <row r="8" spans="1:13" ht="38.450000000000003" customHeight="1" x14ac:dyDescent="0.25">
      <c r="B8" s="1" t="s">
        <v>85</v>
      </c>
      <c r="C8" s="110" t="s">
        <v>230</v>
      </c>
      <c r="D8" s="110"/>
      <c r="E8" s="110"/>
      <c r="F8" s="110"/>
      <c r="G8" s="110"/>
      <c r="H8" s="110"/>
      <c r="I8" s="110"/>
      <c r="J8" s="110"/>
      <c r="K8" s="110"/>
      <c r="L8" s="110"/>
    </row>
    <row r="9" spans="1:13" ht="15.75" thickBot="1" x14ac:dyDescent="0.3"/>
    <row r="10" spans="1:13" ht="30" x14ac:dyDescent="0.25">
      <c r="A10" s="5" t="s">
        <v>86</v>
      </c>
      <c r="C10" s="11" t="s">
        <v>87</v>
      </c>
      <c r="D10" s="11" t="s">
        <v>3</v>
      </c>
      <c r="E10" s="18">
        <v>2024</v>
      </c>
      <c r="F10" s="18">
        <v>2025</v>
      </c>
      <c r="G10" s="18">
        <v>2026</v>
      </c>
      <c r="H10" s="18">
        <f>G10+1</f>
        <v>2027</v>
      </c>
      <c r="I10" s="18">
        <f>H10+1</f>
        <v>2028</v>
      </c>
      <c r="J10" s="18">
        <f>I10+1</f>
        <v>2029</v>
      </c>
      <c r="K10" s="18">
        <f>J10+1</f>
        <v>2030</v>
      </c>
      <c r="L10" s="33" t="s">
        <v>4</v>
      </c>
      <c r="M10" s="5"/>
    </row>
    <row r="11" spans="1:13" s="5" customFormat="1" ht="15.75" thickBot="1" x14ac:dyDescent="0.3">
      <c r="B11" s="5" t="s">
        <v>88</v>
      </c>
      <c r="C11" s="84" t="s">
        <v>231</v>
      </c>
      <c r="D11" s="11"/>
      <c r="E11" s="102">
        <v>0</v>
      </c>
      <c r="F11" s="102">
        <v>0</v>
      </c>
      <c r="G11" s="102">
        <v>0</v>
      </c>
      <c r="H11" s="102">
        <v>20</v>
      </c>
      <c r="I11" s="102">
        <v>60</v>
      </c>
      <c r="J11" s="102">
        <v>60</v>
      </c>
      <c r="K11" s="102">
        <v>100</v>
      </c>
      <c r="L11" s="103">
        <f>K11</f>
        <v>100</v>
      </c>
    </row>
    <row r="12" spans="1:13" x14ac:dyDescent="0.25">
      <c r="B12" s="1" t="s">
        <v>10</v>
      </c>
      <c r="C12" s="10" t="s">
        <v>11</v>
      </c>
      <c r="D12" s="24">
        <f>SUM(E12:K12)</f>
        <v>343829451.22626591</v>
      </c>
      <c r="E12" s="15">
        <v>0</v>
      </c>
      <c r="F12" s="15">
        <v>0</v>
      </c>
      <c r="G12" s="15">
        <v>17150677.587843847</v>
      </c>
      <c r="H12" s="15">
        <v>34232349.951264784</v>
      </c>
      <c r="I12" s="15">
        <v>88207649.700440392</v>
      </c>
      <c r="J12" s="15">
        <v>139007968.21411404</v>
      </c>
      <c r="K12" s="15">
        <v>65230805.772602804</v>
      </c>
    </row>
    <row r="13" spans="1:13" x14ac:dyDescent="0.25">
      <c r="B13" s="1" t="s">
        <v>13</v>
      </c>
      <c r="C13" s="10" t="s">
        <v>11</v>
      </c>
      <c r="D13" s="24">
        <f>SUM(E13:K13)</f>
        <v>0</v>
      </c>
      <c r="E13" s="15">
        <v>0</v>
      </c>
      <c r="F13" s="15">
        <v>0</v>
      </c>
      <c r="G13" s="15">
        <v>0</v>
      </c>
      <c r="H13" s="15">
        <v>0</v>
      </c>
      <c r="I13" s="15">
        <v>0</v>
      </c>
      <c r="J13" s="15">
        <v>0</v>
      </c>
      <c r="K13" s="15">
        <v>0</v>
      </c>
    </row>
    <row r="14" spans="1:13" x14ac:dyDescent="0.25">
      <c r="B14" s="1" t="s">
        <v>15</v>
      </c>
      <c r="C14" s="10" t="s">
        <v>16</v>
      </c>
      <c r="D14" s="104">
        <v>3.2300000000000002E-2</v>
      </c>
    </row>
    <row r="15" spans="1:13" ht="30" x14ac:dyDescent="0.25">
      <c r="B15" s="4" t="s">
        <v>18</v>
      </c>
      <c r="C15" s="10" t="s">
        <v>16</v>
      </c>
      <c r="D15" s="104">
        <v>3.5000000000000003E-2</v>
      </c>
    </row>
    <row r="16" spans="1:13" x14ac:dyDescent="0.25">
      <c r="B16" s="1" t="s">
        <v>20</v>
      </c>
      <c r="C16" s="10" t="s">
        <v>16</v>
      </c>
      <c r="D16" s="104">
        <v>0.5</v>
      </c>
    </row>
    <row r="17" spans="1:10" x14ac:dyDescent="0.25">
      <c r="B17" s="1" t="s">
        <v>22</v>
      </c>
      <c r="C17" s="10" t="s">
        <v>16</v>
      </c>
      <c r="D17" s="104">
        <v>0.5</v>
      </c>
    </row>
    <row r="18" spans="1:10" x14ac:dyDescent="0.25">
      <c r="B18" s="1" t="s">
        <v>24</v>
      </c>
      <c r="C18" s="25" t="str">
        <f>"£/"&amp;$C$11</f>
        <v>£/% delivered</v>
      </c>
      <c r="D18" s="23">
        <v>0</v>
      </c>
    </row>
    <row r="20" spans="1:10" x14ac:dyDescent="0.25">
      <c r="A20" s="5" t="s">
        <v>26</v>
      </c>
      <c r="B20" s="98" t="s">
        <v>90</v>
      </c>
      <c r="C20" s="99" t="s">
        <v>87</v>
      </c>
      <c r="D20" s="101" t="s">
        <v>91</v>
      </c>
    </row>
    <row r="21" spans="1:10" x14ac:dyDescent="0.25">
      <c r="B21" s="1" t="s">
        <v>27</v>
      </c>
      <c r="C21" s="10" t="s">
        <v>16</v>
      </c>
      <c r="D21" s="20">
        <v>0</v>
      </c>
    </row>
    <row r="22" spans="1:10" x14ac:dyDescent="0.25">
      <c r="B22" s="1" t="s">
        <v>29</v>
      </c>
      <c r="C22" s="10" t="s">
        <v>16</v>
      </c>
      <c r="D22" s="20">
        <v>0</v>
      </c>
    </row>
    <row r="23" spans="1:10" x14ac:dyDescent="0.25">
      <c r="B23" s="1" t="s">
        <v>31</v>
      </c>
      <c r="C23" s="10" t="s">
        <v>16</v>
      </c>
      <c r="D23" s="20">
        <v>1</v>
      </c>
    </row>
    <row r="24" spans="1:10" x14ac:dyDescent="0.25">
      <c r="B24" s="1" t="s">
        <v>33</v>
      </c>
      <c r="C24" s="10" t="s">
        <v>16</v>
      </c>
      <c r="D24" s="27">
        <f>1-SUM(D21:D23)</f>
        <v>0</v>
      </c>
    </row>
    <row r="26" spans="1:10" x14ac:dyDescent="0.25">
      <c r="A26" s="5" t="s">
        <v>35</v>
      </c>
      <c r="C26" s="99" t="s">
        <v>87</v>
      </c>
      <c r="D26" s="105" t="s">
        <v>36</v>
      </c>
      <c r="E26" s="22" t="s">
        <v>37</v>
      </c>
      <c r="F26" s="22" t="s">
        <v>38</v>
      </c>
      <c r="G26" s="22" t="s">
        <v>39</v>
      </c>
      <c r="H26" s="22" t="s">
        <v>40</v>
      </c>
      <c r="I26" s="1"/>
      <c r="J26" s="1"/>
    </row>
    <row r="27" spans="1:10" x14ac:dyDescent="0.25">
      <c r="B27" s="1" t="s">
        <v>41</v>
      </c>
      <c r="C27" s="25" t="str">
        <f t="shared" ref="C27:C29" si="0">"£/"&amp;$C$11</f>
        <v>£/% delivered</v>
      </c>
      <c r="D27" s="106">
        <f>MAX(0,(D12+D13)/L11*D16-D18)</f>
        <v>1719147.2561313296</v>
      </c>
      <c r="E27" s="24">
        <f>$D27*$D$21</f>
        <v>0</v>
      </c>
      <c r="F27" s="24">
        <f>$D27*$D$22</f>
        <v>0</v>
      </c>
      <c r="G27" s="24">
        <f>$D27*$D$23</f>
        <v>1719147.2561313296</v>
      </c>
      <c r="H27" s="24">
        <f>$D27*$D$24*$D$17</f>
        <v>0</v>
      </c>
      <c r="I27" s="1"/>
      <c r="J27" s="1"/>
    </row>
    <row r="28" spans="1:10" x14ac:dyDescent="0.25">
      <c r="B28" s="1" t="s">
        <v>43</v>
      </c>
      <c r="C28" s="25" t="str">
        <f t="shared" si="0"/>
        <v>£/% delivered</v>
      </c>
      <c r="D28" s="106">
        <f>D27*D14</f>
        <v>55528.456373041947</v>
      </c>
      <c r="E28" s="24">
        <f t="shared" ref="E28:E29" si="1">$D28*$D$21</f>
        <v>0</v>
      </c>
      <c r="F28" s="24">
        <f t="shared" ref="F28:F29" si="2">$D28*$D$22</f>
        <v>0</v>
      </c>
      <c r="G28" s="24">
        <f t="shared" ref="G28:G29" si="3">$D28*$D$23</f>
        <v>55528.456373041947</v>
      </c>
      <c r="H28" s="24">
        <f>$D28*$D$24*$D$17</f>
        <v>0</v>
      </c>
      <c r="I28" s="1"/>
      <c r="J28" s="1"/>
    </row>
    <row r="29" spans="1:10" x14ac:dyDescent="0.25">
      <c r="B29" s="1" t="s">
        <v>45</v>
      </c>
      <c r="C29" s="25" t="str">
        <f t="shared" si="0"/>
        <v>£/% delivered</v>
      </c>
      <c r="D29" s="106">
        <f>MAX(0,((D12+D13)/L11)*D16*D15+D13*D16/SUM(E11:K11)-D18)+D28</f>
        <v>115698.61033763849</v>
      </c>
      <c r="E29" s="24">
        <f t="shared" si="1"/>
        <v>0</v>
      </c>
      <c r="F29" s="24">
        <f t="shared" si="2"/>
        <v>0</v>
      </c>
      <c r="G29" s="24">
        <f t="shared" si="3"/>
        <v>115698.61033763849</v>
      </c>
      <c r="H29" s="24">
        <f>$D29*$D$24*$D$17</f>
        <v>0</v>
      </c>
      <c r="I29" s="1"/>
      <c r="J29" s="1"/>
    </row>
    <row r="32" spans="1:10" x14ac:dyDescent="0.25">
      <c r="A32" s="5" t="s">
        <v>92</v>
      </c>
    </row>
    <row r="33" spans="1:12" x14ac:dyDescent="0.25">
      <c r="B33" s="1" t="s">
        <v>93</v>
      </c>
      <c r="E33" s="15">
        <v>0</v>
      </c>
      <c r="F33" s="15">
        <v>0</v>
      </c>
      <c r="G33" s="55">
        <v>0</v>
      </c>
      <c r="H33" s="55">
        <v>0.2</v>
      </c>
      <c r="I33" s="55">
        <v>0.6</v>
      </c>
      <c r="J33" s="55">
        <v>0.6</v>
      </c>
      <c r="K33" s="55">
        <v>1</v>
      </c>
      <c r="L33" s="64">
        <v>1</v>
      </c>
    </row>
    <row r="34" spans="1:12" x14ac:dyDescent="0.25">
      <c r="B34" s="1" t="s">
        <v>41</v>
      </c>
      <c r="E34" s="16"/>
      <c r="F34" s="16"/>
      <c r="G34" s="16"/>
      <c r="H34" s="16"/>
      <c r="I34" s="16"/>
      <c r="J34" s="16"/>
      <c r="K34" s="16"/>
      <c r="L34" s="14">
        <f>MAX(0,$L$11-L33)</f>
        <v>99</v>
      </c>
    </row>
    <row r="35" spans="1:12" x14ac:dyDescent="0.25">
      <c r="B35" s="1" t="s">
        <v>43</v>
      </c>
      <c r="E35" s="14">
        <f t="shared" ref="E35:H35" si="4">MAX(0,MIN(E$11-E33,$L$11-$L33))</f>
        <v>0</v>
      </c>
      <c r="F35" s="14">
        <f t="shared" si="4"/>
        <v>0</v>
      </c>
      <c r="G35" s="14">
        <f t="shared" si="4"/>
        <v>0</v>
      </c>
      <c r="H35" s="14">
        <f t="shared" si="4"/>
        <v>19.8</v>
      </c>
      <c r="I35" s="14">
        <f>MAX(0,MIN(I$11-I33,$L$11-$L33))</f>
        <v>59.4</v>
      </c>
      <c r="J35" s="14">
        <f t="shared" ref="J35:K35" si="5">MAX(0,MIN(J$11-J33,$L$11-$L33))</f>
        <v>59.4</v>
      </c>
      <c r="K35" s="14">
        <f t="shared" si="5"/>
        <v>99</v>
      </c>
      <c r="L35" s="16"/>
    </row>
    <row r="36" spans="1:12" x14ac:dyDescent="0.25">
      <c r="B36" s="1" t="s">
        <v>45</v>
      </c>
      <c r="E36" s="14">
        <f>MAX(0,E$11-E33-($L$11-IF($L33&gt;$L$11,$L$11,$L33)))</f>
        <v>0</v>
      </c>
      <c r="F36" s="14">
        <f t="shared" ref="F36:K36" si="6">MAX(0,F$11-F33-($L$11-IF($L33&gt;$L$11,$L$11,$L33)))</f>
        <v>0</v>
      </c>
      <c r="G36" s="14">
        <f t="shared" si="6"/>
        <v>0</v>
      </c>
      <c r="H36" s="14">
        <f t="shared" si="6"/>
        <v>0</v>
      </c>
      <c r="I36" s="14">
        <f t="shared" si="6"/>
        <v>0</v>
      </c>
      <c r="J36" s="14">
        <f t="shared" si="6"/>
        <v>0</v>
      </c>
      <c r="K36" s="14">
        <f t="shared" si="6"/>
        <v>0</v>
      </c>
      <c r="L36" s="16"/>
    </row>
    <row r="37" spans="1:12" ht="15.75" thickBot="1" x14ac:dyDescent="0.3">
      <c r="B37" s="8" t="s">
        <v>5</v>
      </c>
      <c r="C37" s="12"/>
      <c r="D37" s="12"/>
      <c r="E37" s="17"/>
      <c r="F37" s="17"/>
      <c r="G37" s="17"/>
      <c r="H37" s="17"/>
      <c r="I37" s="17"/>
      <c r="J37" s="17"/>
      <c r="K37" s="17"/>
      <c r="L37" s="17"/>
    </row>
    <row r="38" spans="1:12" ht="15.75" thickTop="1" x14ac:dyDescent="0.25"/>
    <row r="39" spans="1:12" x14ac:dyDescent="0.25">
      <c r="A39" s="5" t="s">
        <v>94</v>
      </c>
      <c r="D39" s="22" t="s">
        <v>37</v>
      </c>
      <c r="E39" s="22" t="s">
        <v>38</v>
      </c>
      <c r="F39" s="22" t="s">
        <v>39</v>
      </c>
      <c r="G39" s="22" t="s">
        <v>40</v>
      </c>
      <c r="H39" s="22" t="s">
        <v>95</v>
      </c>
    </row>
    <row r="40" spans="1:12" x14ac:dyDescent="0.25">
      <c r="B40" s="1" t="s">
        <v>41</v>
      </c>
      <c r="D40" s="3">
        <f t="shared" ref="D40:G42" si="7">SUM($E34:$L34)*E27</f>
        <v>0</v>
      </c>
      <c r="E40" s="3">
        <f t="shared" si="7"/>
        <v>0</v>
      </c>
      <c r="F40" s="3">
        <f t="shared" si="7"/>
        <v>170195578.35700163</v>
      </c>
      <c r="G40" s="3">
        <f t="shared" si="7"/>
        <v>0</v>
      </c>
      <c r="H40" s="6">
        <f>SUM(D40:G40)</f>
        <v>170195578.35700163</v>
      </c>
    </row>
    <row r="41" spans="1:12" x14ac:dyDescent="0.25">
      <c r="B41" s="1" t="s">
        <v>43</v>
      </c>
      <c r="D41" s="3">
        <f t="shared" si="7"/>
        <v>0</v>
      </c>
      <c r="E41" s="3">
        <f t="shared" si="7"/>
        <v>0</v>
      </c>
      <c r="F41" s="3">
        <f t="shared" si="7"/>
        <v>13193561.234234767</v>
      </c>
      <c r="G41" s="3">
        <f t="shared" si="7"/>
        <v>0</v>
      </c>
      <c r="H41" s="6">
        <f t="shared" ref="H41:H42" si="8">SUM(D41:G41)</f>
        <v>13193561.234234767</v>
      </c>
    </row>
    <row r="42" spans="1:12" x14ac:dyDescent="0.25">
      <c r="B42" s="1" t="s">
        <v>45</v>
      </c>
      <c r="D42" s="3">
        <f t="shared" si="7"/>
        <v>0</v>
      </c>
      <c r="E42" s="3">
        <f t="shared" si="7"/>
        <v>0</v>
      </c>
      <c r="F42" s="3">
        <f t="shared" si="7"/>
        <v>0</v>
      </c>
      <c r="G42" s="3">
        <f t="shared" si="7"/>
        <v>0</v>
      </c>
      <c r="H42" s="6">
        <f t="shared" si="8"/>
        <v>0</v>
      </c>
    </row>
    <row r="43" spans="1:12" ht="15.75" thickBot="1" x14ac:dyDescent="0.3">
      <c r="B43" s="29" t="s">
        <v>5</v>
      </c>
      <c r="C43" s="29"/>
      <c r="D43" s="9">
        <f>SUM(D40:D42)</f>
        <v>0</v>
      </c>
      <c r="E43" s="9">
        <f t="shared" ref="E43:H43" si="9">SUM(E40:E42)</f>
        <v>0</v>
      </c>
      <c r="F43" s="9">
        <f t="shared" si="9"/>
        <v>183389139.59123641</v>
      </c>
      <c r="G43" s="9">
        <f t="shared" si="9"/>
        <v>0</v>
      </c>
      <c r="H43" s="9">
        <f t="shared" si="9"/>
        <v>183389139.59123641</v>
      </c>
    </row>
    <row r="44" spans="1:12" ht="15.75" thickTop="1" x14ac:dyDescent="0.25"/>
  </sheetData>
  <mergeCells count="5">
    <mergeCell ref="C4:L4"/>
    <mergeCell ref="C5:L5"/>
    <mergeCell ref="C6:L6"/>
    <mergeCell ref="C7:L7"/>
    <mergeCell ref="C8:L8"/>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66"/>
  <sheetViews>
    <sheetView zoomScale="112" zoomScaleNormal="112" workbookViewId="0">
      <pane xSplit="2" ySplit="3" topLeftCell="C4" activePane="bottomRight" state="frozen"/>
      <selection pane="topRight" activeCell="I44" sqref="I44"/>
      <selection pane="bottomLeft" activeCell="I44" sqref="I44"/>
      <selection pane="bottomRight" activeCell="C11" sqref="C11"/>
    </sheetView>
  </sheetViews>
  <sheetFormatPr defaultColWidth="8.85546875" defaultRowHeight="15" x14ac:dyDescent="0.25"/>
  <cols>
    <col min="1" max="1" width="2.5703125" style="5" customWidth="1"/>
    <col min="2" max="2" width="30.42578125" style="1" customWidth="1"/>
    <col min="3" max="3" width="8" style="10" customWidth="1"/>
    <col min="4" max="4" width="12.5703125" style="10" bestFit="1" customWidth="1"/>
    <col min="5" max="9" width="9.5703125" style="14" bestFit="1" customWidth="1"/>
    <col min="10" max="12" width="10.5703125" style="14" bestFit="1" customWidth="1"/>
    <col min="13" max="13" width="1.5703125" style="1" customWidth="1"/>
    <col min="14" max="14" width="11.5703125" style="3" bestFit="1" customWidth="1"/>
    <col min="15" max="15" width="1.5703125" style="1" customWidth="1"/>
    <col min="16" max="16" width="86.5703125" style="4" bestFit="1" customWidth="1"/>
    <col min="17" max="17" width="13.5703125" style="1" bestFit="1" customWidth="1"/>
    <col min="18" max="18" width="11.5703125" style="1" bestFit="1" customWidth="1"/>
    <col min="19" max="16384" width="8.85546875" style="1"/>
  </cols>
  <sheetData>
    <row r="1" spans="1:16" ht="18.75" x14ac:dyDescent="0.25">
      <c r="A1" s="2" t="s">
        <v>0</v>
      </c>
    </row>
    <row r="2" spans="1:16" ht="15.75" thickBot="1" x14ac:dyDescent="0.3"/>
    <row r="3" spans="1:16" ht="30" x14ac:dyDescent="0.25">
      <c r="A3" s="5" t="s">
        <v>1</v>
      </c>
      <c r="C3" s="11" t="s">
        <v>2</v>
      </c>
      <c r="D3" s="11" t="s">
        <v>3</v>
      </c>
      <c r="E3" s="18">
        <v>2024</v>
      </c>
      <c r="F3" s="18">
        <v>2025</v>
      </c>
      <c r="G3" s="18">
        <v>2026</v>
      </c>
      <c r="H3" s="18">
        <f>G3+1</f>
        <v>2027</v>
      </c>
      <c r="I3" s="18">
        <f>H3+1</f>
        <v>2028</v>
      </c>
      <c r="J3" s="18">
        <f>I3+1</f>
        <v>2029</v>
      </c>
      <c r="K3" s="18">
        <f>J3+1</f>
        <v>2030</v>
      </c>
      <c r="L3" s="33" t="s">
        <v>4</v>
      </c>
      <c r="M3" s="5"/>
      <c r="N3" s="6" t="s">
        <v>5</v>
      </c>
      <c r="P3" s="7" t="s">
        <v>6</v>
      </c>
    </row>
    <row r="4" spans="1:16" ht="30.75" thickBot="1" x14ac:dyDescent="0.3">
      <c r="B4" s="1" t="s">
        <v>7</v>
      </c>
      <c r="C4" s="26" t="s">
        <v>8</v>
      </c>
      <c r="E4" s="15">
        <v>0</v>
      </c>
      <c r="F4" s="15">
        <v>0</v>
      </c>
      <c r="G4" s="15">
        <v>1</v>
      </c>
      <c r="H4" s="15">
        <v>2</v>
      </c>
      <c r="I4" s="15">
        <v>3</v>
      </c>
      <c r="J4" s="15">
        <v>4</v>
      </c>
      <c r="K4" s="15">
        <v>5</v>
      </c>
      <c r="L4" s="50">
        <f>K4</f>
        <v>5</v>
      </c>
      <c r="P4" s="4" t="s">
        <v>9</v>
      </c>
    </row>
    <row r="5" spans="1:16" ht="30" x14ac:dyDescent="0.25">
      <c r="B5" s="1" t="s">
        <v>10</v>
      </c>
      <c r="C5" s="10" t="s">
        <v>11</v>
      </c>
      <c r="D5" s="3">
        <f>SUM(E5:K5)</f>
        <v>500</v>
      </c>
      <c r="E5" s="15">
        <v>0</v>
      </c>
      <c r="F5" s="15">
        <v>0</v>
      </c>
      <c r="G5" s="15">
        <v>100</v>
      </c>
      <c r="H5" s="15">
        <v>100</v>
      </c>
      <c r="I5" s="15">
        <v>100</v>
      </c>
      <c r="J5" s="15">
        <v>100</v>
      </c>
      <c r="K5" s="15">
        <v>100</v>
      </c>
      <c r="P5" s="4" t="s">
        <v>12</v>
      </c>
    </row>
    <row r="6" spans="1:16" ht="30" x14ac:dyDescent="0.25">
      <c r="B6" s="1" t="s">
        <v>13</v>
      </c>
      <c r="C6" s="10" t="s">
        <v>11</v>
      </c>
      <c r="D6" s="3">
        <f>SUM(E6:K6)</f>
        <v>150</v>
      </c>
      <c r="E6" s="15">
        <v>0</v>
      </c>
      <c r="F6" s="15">
        <v>0</v>
      </c>
      <c r="G6" s="15">
        <v>10</v>
      </c>
      <c r="H6" s="15">
        <v>20</v>
      </c>
      <c r="I6" s="15">
        <v>30</v>
      </c>
      <c r="J6" s="15">
        <v>40</v>
      </c>
      <c r="K6" s="15">
        <v>50</v>
      </c>
      <c r="P6" s="4" t="s">
        <v>14</v>
      </c>
    </row>
    <row r="7" spans="1:16" x14ac:dyDescent="0.25">
      <c r="B7" s="1" t="s">
        <v>15</v>
      </c>
      <c r="C7" s="10" t="s">
        <v>16</v>
      </c>
      <c r="D7" s="19">
        <v>3.2300000000000002E-2</v>
      </c>
      <c r="P7" s="4" t="s">
        <v>17</v>
      </c>
    </row>
    <row r="8" spans="1:16" ht="30" x14ac:dyDescent="0.25">
      <c r="B8" s="4" t="s">
        <v>18</v>
      </c>
      <c r="C8" s="10" t="s">
        <v>16</v>
      </c>
      <c r="D8" s="19">
        <v>3.5000000000000003E-2</v>
      </c>
      <c r="P8" s="4" t="s">
        <v>19</v>
      </c>
    </row>
    <row r="9" spans="1:16" x14ac:dyDescent="0.25">
      <c r="B9" s="1" t="s">
        <v>20</v>
      </c>
      <c r="C9" s="10" t="s">
        <v>16</v>
      </c>
      <c r="D9" s="19">
        <v>0.5</v>
      </c>
      <c r="P9" s="4" t="s">
        <v>21</v>
      </c>
    </row>
    <row r="10" spans="1:16" ht="30" x14ac:dyDescent="0.25">
      <c r="B10" s="1" t="s">
        <v>22</v>
      </c>
      <c r="C10" s="10" t="s">
        <v>16</v>
      </c>
      <c r="D10" s="19">
        <v>0.5</v>
      </c>
      <c r="P10" s="4" t="s">
        <v>23</v>
      </c>
    </row>
    <row r="11" spans="1:16" ht="30" x14ac:dyDescent="0.25">
      <c r="B11" s="1" t="s">
        <v>24</v>
      </c>
      <c r="C11" s="25" t="str">
        <f>"£/"&amp;$C$4</f>
        <v>£/unit</v>
      </c>
      <c r="D11" s="23">
        <v>0</v>
      </c>
      <c r="P11" s="4" t="s">
        <v>25</v>
      </c>
    </row>
    <row r="13" spans="1:16" x14ac:dyDescent="0.25">
      <c r="A13" s="5" t="s">
        <v>26</v>
      </c>
    </row>
    <row r="14" spans="1:16" x14ac:dyDescent="0.25">
      <c r="B14" s="1" t="s">
        <v>27</v>
      </c>
      <c r="C14" s="10" t="s">
        <v>16</v>
      </c>
      <c r="D14" s="20">
        <v>0</v>
      </c>
      <c r="P14" s="4" t="s">
        <v>28</v>
      </c>
    </row>
    <row r="15" spans="1:16" x14ac:dyDescent="0.25">
      <c r="B15" s="1" t="s">
        <v>29</v>
      </c>
      <c r="C15" s="10" t="s">
        <v>16</v>
      </c>
      <c r="D15" s="20">
        <v>1</v>
      </c>
      <c r="P15" s="4" t="s">
        <v>30</v>
      </c>
    </row>
    <row r="16" spans="1:16" x14ac:dyDescent="0.25">
      <c r="B16" s="1" t="s">
        <v>31</v>
      </c>
      <c r="C16" s="10" t="s">
        <v>16</v>
      </c>
      <c r="D16" s="20">
        <v>0</v>
      </c>
      <c r="P16" s="4" t="s">
        <v>32</v>
      </c>
    </row>
    <row r="17" spans="1:16" x14ac:dyDescent="0.25">
      <c r="B17" s="1" t="s">
        <v>33</v>
      </c>
      <c r="C17" s="10" t="s">
        <v>16</v>
      </c>
      <c r="D17" s="27">
        <f>1-SUM(D14:D16)</f>
        <v>0</v>
      </c>
      <c r="P17" s="4" t="s">
        <v>34</v>
      </c>
    </row>
    <row r="19" spans="1:16" x14ac:dyDescent="0.25">
      <c r="A19" s="5" t="s">
        <v>35</v>
      </c>
      <c r="D19" s="34" t="s">
        <v>36</v>
      </c>
      <c r="E19" s="22" t="s">
        <v>37</v>
      </c>
      <c r="F19" s="22" t="s">
        <v>38</v>
      </c>
      <c r="G19" s="22" t="s">
        <v>39</v>
      </c>
      <c r="H19" s="22" t="s">
        <v>40</v>
      </c>
      <c r="I19" s="1"/>
      <c r="J19" s="1"/>
    </row>
    <row r="20" spans="1:16" ht="30" x14ac:dyDescent="0.25">
      <c r="B20" s="1" t="s">
        <v>41</v>
      </c>
      <c r="C20" s="25" t="str">
        <f t="shared" ref="C20:C22" si="0">"£/"&amp;$C$4</f>
        <v>£/unit</v>
      </c>
      <c r="D20" s="51">
        <f>MAX(0,(D5+D6)/L4*D9-D11)</f>
        <v>65</v>
      </c>
      <c r="E20" s="3">
        <f>$D20*$D$14</f>
        <v>0</v>
      </c>
      <c r="F20" s="3">
        <f>$D20*$D$15</f>
        <v>65</v>
      </c>
      <c r="G20" s="3">
        <f>$D20*$D$16</f>
        <v>0</v>
      </c>
      <c r="H20" s="3">
        <f>$D20*$D$17*$D$10</f>
        <v>0</v>
      </c>
      <c r="I20" s="1"/>
      <c r="J20" s="1"/>
      <c r="P20" s="4" t="s">
        <v>42</v>
      </c>
    </row>
    <row r="21" spans="1:16" ht="30" x14ac:dyDescent="0.25">
      <c r="B21" s="1" t="s">
        <v>43</v>
      </c>
      <c r="C21" s="25" t="str">
        <f t="shared" si="0"/>
        <v>£/unit</v>
      </c>
      <c r="D21" s="51">
        <f>D20*D7</f>
        <v>2.0995000000000004</v>
      </c>
      <c r="E21" s="3">
        <f t="shared" ref="E21:E22" si="1">$D21*$D$14</f>
        <v>0</v>
      </c>
      <c r="F21" s="3">
        <f t="shared" ref="F21:F22" si="2">$D21*$D$15</f>
        <v>2.0995000000000004</v>
      </c>
      <c r="G21" s="3">
        <f t="shared" ref="G21:G22" si="3">$D21*$D$16</f>
        <v>0</v>
      </c>
      <c r="H21" s="3">
        <f>$D21*$D$17*$D$10</f>
        <v>0</v>
      </c>
      <c r="I21" s="1"/>
      <c r="J21" s="1"/>
      <c r="P21" s="4" t="s">
        <v>44</v>
      </c>
    </row>
    <row r="22" spans="1:16" ht="45" x14ac:dyDescent="0.25">
      <c r="B22" s="1" t="s">
        <v>45</v>
      </c>
      <c r="C22" s="25" t="str">
        <f t="shared" si="0"/>
        <v>£/unit</v>
      </c>
      <c r="D22" s="51">
        <f>MAX(0,((D5+D6)/L4)*D9*D8+D6*D9/SUM(E4:K4)-D11)+D21</f>
        <v>9.3745000000000012</v>
      </c>
      <c r="E22" s="3">
        <f t="shared" si="1"/>
        <v>0</v>
      </c>
      <c r="F22" s="3">
        <f t="shared" si="2"/>
        <v>9.3745000000000012</v>
      </c>
      <c r="G22" s="3">
        <f t="shared" si="3"/>
        <v>0</v>
      </c>
      <c r="H22" s="3">
        <f>$D22*$D$17*$D$10</f>
        <v>0</v>
      </c>
      <c r="I22" s="1"/>
      <c r="J22" s="1"/>
      <c r="P22" s="4" t="s">
        <v>46</v>
      </c>
    </row>
    <row r="24" spans="1:16" x14ac:dyDescent="0.25">
      <c r="A24" s="5" t="s">
        <v>47</v>
      </c>
    </row>
    <row r="25" spans="1:16" x14ac:dyDescent="0.25">
      <c r="B25" s="1" t="s">
        <v>48</v>
      </c>
      <c r="E25" s="15">
        <v>0</v>
      </c>
      <c r="F25" s="15">
        <v>0</v>
      </c>
      <c r="G25" s="15">
        <v>1</v>
      </c>
      <c r="H25" s="15">
        <v>2</v>
      </c>
      <c r="I25" s="15">
        <v>2</v>
      </c>
      <c r="J25" s="15">
        <v>3</v>
      </c>
      <c r="K25" s="15">
        <v>4</v>
      </c>
      <c r="L25" s="15">
        <v>4</v>
      </c>
      <c r="P25" s="13" t="s">
        <v>49</v>
      </c>
    </row>
    <row r="26" spans="1:16" x14ac:dyDescent="0.25">
      <c r="B26" s="1" t="s">
        <v>41</v>
      </c>
      <c r="E26" s="16"/>
      <c r="F26" s="16"/>
      <c r="G26" s="16"/>
      <c r="H26" s="16"/>
      <c r="I26" s="16"/>
      <c r="J26" s="16"/>
      <c r="K26" s="16"/>
      <c r="L26" s="14">
        <f>MAX(0,$L$4-L25)</f>
        <v>1</v>
      </c>
      <c r="N26" s="3">
        <f>SUM(E26:L26)*$F$20</f>
        <v>65</v>
      </c>
      <c r="P26" s="4" t="s">
        <v>50</v>
      </c>
    </row>
    <row r="27" spans="1:16" x14ac:dyDescent="0.25">
      <c r="B27" s="1" t="s">
        <v>43</v>
      </c>
      <c r="E27" s="14">
        <f>MAX(0,MIN(E$4-E25,$L$4-$L25))</f>
        <v>0</v>
      </c>
      <c r="F27" s="14">
        <f t="shared" ref="F27:K27" si="4">MAX(0,MIN(F$4-F25,$L$4-$L25))</f>
        <v>0</v>
      </c>
      <c r="G27" s="14">
        <f t="shared" si="4"/>
        <v>0</v>
      </c>
      <c r="H27" s="14">
        <f t="shared" si="4"/>
        <v>0</v>
      </c>
      <c r="I27" s="14">
        <f t="shared" si="4"/>
        <v>1</v>
      </c>
      <c r="J27" s="14">
        <f t="shared" si="4"/>
        <v>1</v>
      </c>
      <c r="K27" s="14">
        <f t="shared" si="4"/>
        <v>1</v>
      </c>
      <c r="L27" s="16"/>
      <c r="N27" s="3">
        <f>SUM(E27:L27)*$F$21</f>
        <v>6.2985000000000007</v>
      </c>
      <c r="P27" s="4" t="s">
        <v>51</v>
      </c>
    </row>
    <row r="28" spans="1:16" x14ac:dyDescent="0.25">
      <c r="B28" s="1" t="s">
        <v>45</v>
      </c>
      <c r="E28" s="14">
        <f>MAX(0,E$4-E25-($L$4-IF($L25&gt;$L$4,$L$4,$L25)))</f>
        <v>0</v>
      </c>
      <c r="F28" s="14">
        <f t="shared" ref="F28:K28" si="5">MAX(0,F$4-F25-($L$4-IF($L25&gt;$L$4,$L$4,$L25)))</f>
        <v>0</v>
      </c>
      <c r="G28" s="14">
        <f t="shared" si="5"/>
        <v>0</v>
      </c>
      <c r="H28" s="14">
        <f t="shared" si="5"/>
        <v>0</v>
      </c>
      <c r="I28" s="14">
        <f t="shared" si="5"/>
        <v>0</v>
      </c>
      <c r="J28" s="14">
        <f t="shared" si="5"/>
        <v>0</v>
      </c>
      <c r="K28" s="14">
        <f t="shared" si="5"/>
        <v>0</v>
      </c>
      <c r="L28" s="16"/>
      <c r="N28" s="3">
        <f>SUM(E28:L28)*$F$22</f>
        <v>0</v>
      </c>
      <c r="P28" s="4" t="s">
        <v>52</v>
      </c>
    </row>
    <row r="29" spans="1:16" ht="15.75" thickBot="1" x14ac:dyDescent="0.3">
      <c r="B29" s="8" t="s">
        <v>5</v>
      </c>
      <c r="C29" s="12"/>
      <c r="D29" s="12"/>
      <c r="E29" s="17"/>
      <c r="F29" s="17"/>
      <c r="G29" s="17"/>
      <c r="H29" s="17"/>
      <c r="I29" s="17"/>
      <c r="J29" s="17"/>
      <c r="K29" s="17"/>
      <c r="L29" s="17"/>
      <c r="M29" s="8"/>
      <c r="N29" s="9">
        <f>SUM(N26:N28)</f>
        <v>71.298500000000004</v>
      </c>
    </row>
    <row r="30" spans="1:16" ht="15.75" thickTop="1" x14ac:dyDescent="0.25"/>
    <row r="31" spans="1:16" ht="30" x14ac:dyDescent="0.25">
      <c r="B31" s="1" t="s">
        <v>53</v>
      </c>
      <c r="E31" s="15">
        <v>0</v>
      </c>
      <c r="F31" s="15">
        <v>0</v>
      </c>
      <c r="G31" s="15">
        <v>0</v>
      </c>
      <c r="H31" s="15">
        <v>1</v>
      </c>
      <c r="I31" s="15">
        <v>2</v>
      </c>
      <c r="J31" s="15">
        <v>3</v>
      </c>
      <c r="K31" s="15">
        <v>5</v>
      </c>
      <c r="L31" s="15">
        <v>5</v>
      </c>
      <c r="P31" s="13" t="s">
        <v>54</v>
      </c>
    </row>
    <row r="32" spans="1:16" x14ac:dyDescent="0.25">
      <c r="B32" s="1" t="s">
        <v>41</v>
      </c>
      <c r="E32" s="16"/>
      <c r="F32" s="16"/>
      <c r="G32" s="16"/>
      <c r="H32" s="16"/>
      <c r="I32" s="16"/>
      <c r="J32" s="16"/>
      <c r="K32" s="16"/>
      <c r="L32" s="14">
        <f>MAX(0,$L$4-L31)</f>
        <v>0</v>
      </c>
      <c r="N32" s="3">
        <f t="shared" ref="N32" si="6">SUM(E32:L32)*$F$20</f>
        <v>0</v>
      </c>
      <c r="P32" s="4" t="s">
        <v>55</v>
      </c>
    </row>
    <row r="33" spans="2:16" x14ac:dyDescent="0.25">
      <c r="B33" s="1" t="s">
        <v>43</v>
      </c>
      <c r="E33" s="14">
        <f>MAX(0,MIN(E$4-E31,$L$4-$L31))</f>
        <v>0</v>
      </c>
      <c r="F33" s="14">
        <f t="shared" ref="F33:K33" si="7">MAX(0,MIN(F$4-F31,$L$4-$L31))</f>
        <v>0</v>
      </c>
      <c r="G33" s="14">
        <f t="shared" si="7"/>
        <v>0</v>
      </c>
      <c r="H33" s="14">
        <f t="shared" si="7"/>
        <v>0</v>
      </c>
      <c r="I33" s="14">
        <f t="shared" si="7"/>
        <v>0</v>
      </c>
      <c r="J33" s="14">
        <f t="shared" si="7"/>
        <v>0</v>
      </c>
      <c r="K33" s="14">
        <f t="shared" si="7"/>
        <v>0</v>
      </c>
      <c r="L33" s="16"/>
      <c r="N33" s="3">
        <f t="shared" ref="N33" si="8">SUM(E33:L33)*$F$21</f>
        <v>0</v>
      </c>
      <c r="P33" s="4" t="s">
        <v>55</v>
      </c>
    </row>
    <row r="34" spans="2:16" x14ac:dyDescent="0.25">
      <c r="B34" s="1" t="s">
        <v>45</v>
      </c>
      <c r="E34" s="14">
        <f>MAX(0,E$4-E31-($L$4-IF($L31&gt;$L$4,$L$4,$L31)))</f>
        <v>0</v>
      </c>
      <c r="F34" s="14">
        <f t="shared" ref="F34:K34" si="9">MAX(0,F$4-F31-($L$4-IF($L31&gt;$L$4,$L$4,$L31)))</f>
        <v>0</v>
      </c>
      <c r="G34" s="14">
        <f t="shared" si="9"/>
        <v>1</v>
      </c>
      <c r="H34" s="14">
        <f t="shared" si="9"/>
        <v>1</v>
      </c>
      <c r="I34" s="14">
        <f t="shared" si="9"/>
        <v>1</v>
      </c>
      <c r="J34" s="14">
        <f t="shared" si="9"/>
        <v>1</v>
      </c>
      <c r="K34" s="14">
        <f t="shared" si="9"/>
        <v>0</v>
      </c>
      <c r="L34" s="16"/>
      <c r="N34" s="3">
        <f t="shared" ref="N34" si="10">SUM(E34:L34)*$F$22</f>
        <v>37.498000000000005</v>
      </c>
      <c r="P34" s="4" t="s">
        <v>56</v>
      </c>
    </row>
    <row r="35" spans="2:16" ht="15.75" thickBot="1" x14ac:dyDescent="0.3">
      <c r="B35" s="8" t="s">
        <v>5</v>
      </c>
      <c r="C35" s="12"/>
      <c r="D35" s="12"/>
      <c r="E35" s="17"/>
      <c r="F35" s="17"/>
      <c r="G35" s="17"/>
      <c r="H35" s="17"/>
      <c r="I35" s="17"/>
      <c r="J35" s="17"/>
      <c r="K35" s="17"/>
      <c r="L35" s="17"/>
      <c r="M35" s="8"/>
      <c r="N35" s="9">
        <f t="shared" ref="N35" si="11">SUM(N32:N34)</f>
        <v>37.498000000000005</v>
      </c>
    </row>
    <row r="36" spans="2:16" ht="15.75" thickTop="1" x14ac:dyDescent="0.25"/>
    <row r="37" spans="2:16" x14ac:dyDescent="0.25">
      <c r="B37" s="1" t="s">
        <v>57</v>
      </c>
      <c r="E37" s="15">
        <v>0</v>
      </c>
      <c r="F37" s="15">
        <v>0</v>
      </c>
      <c r="G37" s="15">
        <v>1</v>
      </c>
      <c r="H37" s="15">
        <v>1</v>
      </c>
      <c r="I37" s="15">
        <v>1</v>
      </c>
      <c r="J37" s="15">
        <v>1</v>
      </c>
      <c r="K37" s="15">
        <v>4</v>
      </c>
      <c r="L37" s="15">
        <v>4</v>
      </c>
      <c r="P37" s="13" t="s">
        <v>58</v>
      </c>
    </row>
    <row r="38" spans="2:16" x14ac:dyDescent="0.25">
      <c r="B38" s="1" t="s">
        <v>41</v>
      </c>
      <c r="E38" s="16"/>
      <c r="F38" s="16"/>
      <c r="G38" s="16"/>
      <c r="H38" s="16"/>
      <c r="I38" s="16"/>
      <c r="J38" s="16"/>
      <c r="K38" s="16"/>
      <c r="L38" s="14">
        <f>MAX(0,$L$4-L37)</f>
        <v>1</v>
      </c>
      <c r="N38" s="3">
        <f t="shared" ref="N38" si="12">SUM(E38:L38)*$F$20</f>
        <v>65</v>
      </c>
      <c r="P38" s="4" t="s">
        <v>50</v>
      </c>
    </row>
    <row r="39" spans="2:16" x14ac:dyDescent="0.25">
      <c r="B39" s="1" t="s">
        <v>43</v>
      </c>
      <c r="E39" s="14">
        <f>MAX(0,MIN(E$4-E37,$L$4-$L37))</f>
        <v>0</v>
      </c>
      <c r="F39" s="14">
        <f t="shared" ref="F39:K39" si="13">MAX(0,MIN(F$4-F37,$L$4-$L37))</f>
        <v>0</v>
      </c>
      <c r="G39" s="14">
        <f t="shared" si="13"/>
        <v>0</v>
      </c>
      <c r="H39" s="14">
        <f t="shared" si="13"/>
        <v>1</v>
      </c>
      <c r="I39" s="14">
        <f t="shared" si="13"/>
        <v>1</v>
      </c>
      <c r="J39" s="14">
        <f t="shared" si="13"/>
        <v>1</v>
      </c>
      <c r="K39" s="14">
        <f t="shared" si="13"/>
        <v>1</v>
      </c>
      <c r="L39" s="16"/>
      <c r="N39" s="3">
        <f t="shared" ref="N39" si="14">SUM(E39:L39)*$F$21</f>
        <v>8.3980000000000015</v>
      </c>
      <c r="P39" s="4" t="s">
        <v>59</v>
      </c>
    </row>
    <row r="40" spans="2:16" ht="30" x14ac:dyDescent="0.25">
      <c r="B40" s="1" t="s">
        <v>45</v>
      </c>
      <c r="E40" s="14">
        <f>MAX(0,E$4-E37-($L$4-IF($L37&gt;$L$4,$L$4,$L37)))</f>
        <v>0</v>
      </c>
      <c r="F40" s="14">
        <f t="shared" ref="F40:K40" si="15">MAX(0,F$4-F37-($L$4-IF($L37&gt;$L$4,$L$4,$L37)))</f>
        <v>0</v>
      </c>
      <c r="G40" s="14">
        <f t="shared" si="15"/>
        <v>0</v>
      </c>
      <c r="H40" s="14">
        <f t="shared" si="15"/>
        <v>0</v>
      </c>
      <c r="I40" s="14">
        <f t="shared" si="15"/>
        <v>1</v>
      </c>
      <c r="J40" s="14">
        <f t="shared" si="15"/>
        <v>2</v>
      </c>
      <c r="K40" s="14">
        <f t="shared" si="15"/>
        <v>0</v>
      </c>
      <c r="L40" s="16"/>
      <c r="N40" s="3">
        <f t="shared" ref="N40" si="16">SUM(E40:L40)*$F$22</f>
        <v>28.123500000000003</v>
      </c>
      <c r="P40" s="4" t="s">
        <v>60</v>
      </c>
    </row>
    <row r="41" spans="2:16" ht="15.75" thickBot="1" x14ac:dyDescent="0.3">
      <c r="B41" s="8" t="s">
        <v>5</v>
      </c>
      <c r="C41" s="12"/>
      <c r="D41" s="12"/>
      <c r="E41" s="17"/>
      <c r="F41" s="17"/>
      <c r="G41" s="17"/>
      <c r="H41" s="17"/>
      <c r="I41" s="17"/>
      <c r="J41" s="17"/>
      <c r="K41" s="17"/>
      <c r="L41" s="17"/>
      <c r="M41" s="8"/>
      <c r="N41" s="9">
        <f t="shared" ref="N41" si="17">SUM(N38:N40)</f>
        <v>101.5215</v>
      </c>
    </row>
    <row r="42" spans="2:16" ht="15.75" thickTop="1" x14ac:dyDescent="0.25"/>
    <row r="43" spans="2:16" ht="30" x14ac:dyDescent="0.25">
      <c r="B43" s="1" t="s">
        <v>61</v>
      </c>
      <c r="E43" s="15">
        <v>0</v>
      </c>
      <c r="F43" s="15">
        <v>0</v>
      </c>
      <c r="G43" s="15">
        <v>0</v>
      </c>
      <c r="H43" s="15">
        <v>1</v>
      </c>
      <c r="I43" s="15">
        <v>2</v>
      </c>
      <c r="J43" s="15">
        <v>3</v>
      </c>
      <c r="K43" s="15">
        <v>4</v>
      </c>
      <c r="L43" s="15">
        <v>5</v>
      </c>
      <c r="P43" s="13" t="s">
        <v>62</v>
      </c>
    </row>
    <row r="44" spans="2:16" x14ac:dyDescent="0.25">
      <c r="B44" s="1" t="s">
        <v>41</v>
      </c>
      <c r="E44" s="16"/>
      <c r="F44" s="16"/>
      <c r="G44" s="16"/>
      <c r="H44" s="16"/>
      <c r="I44" s="16"/>
      <c r="J44" s="16"/>
      <c r="K44" s="16"/>
      <c r="L44" s="14">
        <f>MAX(0,$L$4-L43)</f>
        <v>0</v>
      </c>
      <c r="N44" s="3">
        <f t="shared" ref="N44" si="18">SUM(E44:L44)*$F$20</f>
        <v>0</v>
      </c>
      <c r="P44" s="4" t="s">
        <v>55</v>
      </c>
    </row>
    <row r="45" spans="2:16" x14ac:dyDescent="0.25">
      <c r="B45" s="1" t="s">
        <v>43</v>
      </c>
      <c r="E45" s="14">
        <f>MAX(0,MIN(E$4-E43,$L$4-$L43))</f>
        <v>0</v>
      </c>
      <c r="F45" s="14">
        <f t="shared" ref="F45:K45" si="19">MAX(0,MIN(F$4-F43,$L$4-$L43))</f>
        <v>0</v>
      </c>
      <c r="G45" s="14">
        <f t="shared" si="19"/>
        <v>0</v>
      </c>
      <c r="H45" s="14">
        <f t="shared" si="19"/>
        <v>0</v>
      </c>
      <c r="I45" s="14">
        <f t="shared" si="19"/>
        <v>0</v>
      </c>
      <c r="J45" s="14">
        <f t="shared" si="19"/>
        <v>0</v>
      </c>
      <c r="K45" s="14">
        <f t="shared" si="19"/>
        <v>0</v>
      </c>
      <c r="L45" s="16"/>
      <c r="N45" s="3">
        <f t="shared" ref="N45" si="20">SUM(E45:L45)*$F$21</f>
        <v>0</v>
      </c>
      <c r="P45" s="4" t="s">
        <v>55</v>
      </c>
    </row>
    <row r="46" spans="2:16" x14ac:dyDescent="0.25">
      <c r="B46" s="1" t="s">
        <v>45</v>
      </c>
      <c r="E46" s="14">
        <f>MAX(0,E$4-E43-($L$4-IF($L43&gt;$L$4,$L$4,$L43)))</f>
        <v>0</v>
      </c>
      <c r="F46" s="14">
        <f t="shared" ref="F46:K46" si="21">MAX(0,F$4-F43-($L$4-IF($L43&gt;$L$4,$L$4,$L43)))</f>
        <v>0</v>
      </c>
      <c r="G46" s="14">
        <f t="shared" si="21"/>
        <v>1</v>
      </c>
      <c r="H46" s="14">
        <f t="shared" si="21"/>
        <v>1</v>
      </c>
      <c r="I46" s="14">
        <f t="shared" si="21"/>
        <v>1</v>
      </c>
      <c r="J46" s="14">
        <f t="shared" si="21"/>
        <v>1</v>
      </c>
      <c r="K46" s="14">
        <f t="shared" si="21"/>
        <v>1</v>
      </c>
      <c r="L46" s="16"/>
      <c r="N46" s="3">
        <f t="shared" ref="N46" si="22">SUM(E46:L46)*$F$22</f>
        <v>46.872500000000002</v>
      </c>
      <c r="P46" s="4" t="s">
        <v>63</v>
      </c>
    </row>
    <row r="47" spans="2:16" ht="15.75" thickBot="1" x14ac:dyDescent="0.3">
      <c r="B47" s="8" t="s">
        <v>5</v>
      </c>
      <c r="C47" s="12"/>
      <c r="D47" s="12"/>
      <c r="E47" s="17"/>
      <c r="F47" s="17"/>
      <c r="G47" s="17"/>
      <c r="H47" s="17"/>
      <c r="I47" s="17"/>
      <c r="J47" s="17"/>
      <c r="K47" s="17"/>
      <c r="L47" s="17"/>
      <c r="M47" s="8"/>
      <c r="N47" s="9">
        <f t="shared" ref="N47" si="23">SUM(N44:N46)</f>
        <v>46.872500000000002</v>
      </c>
    </row>
    <row r="48" spans="2:16" ht="15.75" thickTop="1" x14ac:dyDescent="0.25"/>
    <row r="49" spans="2:16" x14ac:dyDescent="0.25">
      <c r="B49" s="1" t="s">
        <v>64</v>
      </c>
      <c r="E49" s="15">
        <v>0</v>
      </c>
      <c r="F49" s="15">
        <v>0</v>
      </c>
      <c r="G49" s="15">
        <v>2</v>
      </c>
      <c r="H49" s="15">
        <v>2</v>
      </c>
      <c r="I49" s="15">
        <v>3</v>
      </c>
      <c r="J49" s="15">
        <v>3</v>
      </c>
      <c r="K49" s="15">
        <v>5</v>
      </c>
      <c r="L49" s="15">
        <v>5</v>
      </c>
      <c r="P49" s="13" t="s">
        <v>65</v>
      </c>
    </row>
    <row r="50" spans="2:16" x14ac:dyDescent="0.25">
      <c r="B50" s="1" t="s">
        <v>41</v>
      </c>
      <c r="E50" s="16"/>
      <c r="F50" s="16"/>
      <c r="G50" s="16"/>
      <c r="H50" s="16"/>
      <c r="I50" s="16"/>
      <c r="J50" s="16"/>
      <c r="K50" s="16"/>
      <c r="L50" s="14">
        <f>MAX(0,$L$4-L49)</f>
        <v>0</v>
      </c>
      <c r="N50" s="3">
        <f t="shared" ref="N50" si="24">SUM(E50:L50)*$F$20</f>
        <v>0</v>
      </c>
      <c r="P50" s="4" t="s">
        <v>55</v>
      </c>
    </row>
    <row r="51" spans="2:16" x14ac:dyDescent="0.25">
      <c r="B51" s="1" t="s">
        <v>43</v>
      </c>
      <c r="E51" s="14">
        <f>MAX(0,MIN(E$4-E49,$L$4-$L49))</f>
        <v>0</v>
      </c>
      <c r="F51" s="14">
        <f t="shared" ref="F51:K51" si="25">MAX(0,MIN(F$4-F49,$L$4-$L49))</f>
        <v>0</v>
      </c>
      <c r="G51" s="14">
        <f t="shared" si="25"/>
        <v>0</v>
      </c>
      <c r="H51" s="14">
        <f t="shared" si="25"/>
        <v>0</v>
      </c>
      <c r="I51" s="14">
        <f t="shared" si="25"/>
        <v>0</v>
      </c>
      <c r="J51" s="14">
        <f t="shared" si="25"/>
        <v>0</v>
      </c>
      <c r="K51" s="14">
        <f t="shared" si="25"/>
        <v>0</v>
      </c>
      <c r="L51" s="16"/>
      <c r="N51" s="3">
        <f t="shared" ref="N51" si="26">SUM(E51:L51)*$F$21</f>
        <v>0</v>
      </c>
      <c r="P51" s="4" t="s">
        <v>55</v>
      </c>
    </row>
    <row r="52" spans="2:16" x14ac:dyDescent="0.25">
      <c r="B52" s="1" t="s">
        <v>45</v>
      </c>
      <c r="E52" s="14">
        <f>MAX(0,E$4-E49-($L$4-IF($L49&gt;$L$4,$L$4,$L49)))</f>
        <v>0</v>
      </c>
      <c r="F52" s="14">
        <f t="shared" ref="F52:K52" si="27">MAX(0,F$4-F49-($L$4-IF($L49&gt;$L$4,$L$4,$L49)))</f>
        <v>0</v>
      </c>
      <c r="G52" s="14">
        <f t="shared" si="27"/>
        <v>0</v>
      </c>
      <c r="H52" s="14">
        <f t="shared" si="27"/>
        <v>0</v>
      </c>
      <c r="I52" s="14">
        <f t="shared" si="27"/>
        <v>0</v>
      </c>
      <c r="J52" s="14">
        <f t="shared" si="27"/>
        <v>1</v>
      </c>
      <c r="K52" s="14">
        <f t="shared" si="27"/>
        <v>0</v>
      </c>
      <c r="L52" s="16"/>
      <c r="N52" s="3">
        <f t="shared" ref="N52" si="28">SUM(E52:L52)*$F$22</f>
        <v>9.3745000000000012</v>
      </c>
      <c r="P52" s="4" t="s">
        <v>66</v>
      </c>
    </row>
    <row r="53" spans="2:16" ht="15.75" thickBot="1" x14ac:dyDescent="0.3">
      <c r="B53" s="8" t="s">
        <v>5</v>
      </c>
      <c r="C53" s="12"/>
      <c r="D53" s="12"/>
      <c r="E53" s="17"/>
      <c r="F53" s="17"/>
      <c r="G53" s="17"/>
      <c r="H53" s="17"/>
      <c r="I53" s="17"/>
      <c r="J53" s="17"/>
      <c r="K53" s="17"/>
      <c r="L53" s="17"/>
      <c r="M53" s="8"/>
      <c r="N53" s="9">
        <f t="shared" ref="N53" si="29">SUM(N50:N52)</f>
        <v>9.3745000000000012</v>
      </c>
    </row>
    <row r="54" spans="2:16" ht="15.75" thickTop="1" x14ac:dyDescent="0.25"/>
    <row r="55" spans="2:16" x14ac:dyDescent="0.25">
      <c r="B55" s="1" t="s">
        <v>67</v>
      </c>
      <c r="E55" s="15">
        <v>0</v>
      </c>
      <c r="F55" s="15">
        <v>0</v>
      </c>
      <c r="G55" s="15">
        <v>2</v>
      </c>
      <c r="H55" s="15">
        <v>3</v>
      </c>
      <c r="I55" s="15">
        <v>4</v>
      </c>
      <c r="J55" s="15">
        <v>5</v>
      </c>
      <c r="K55" s="15">
        <v>6</v>
      </c>
      <c r="L55" s="15">
        <v>6</v>
      </c>
      <c r="P55" s="13" t="s">
        <v>68</v>
      </c>
    </row>
    <row r="56" spans="2:16" x14ac:dyDescent="0.25">
      <c r="B56" s="1" t="s">
        <v>41</v>
      </c>
      <c r="E56" s="16"/>
      <c r="F56" s="16"/>
      <c r="G56" s="16"/>
      <c r="H56" s="16"/>
      <c r="I56" s="16"/>
      <c r="J56" s="16"/>
      <c r="K56" s="16"/>
      <c r="L56" s="14">
        <f>MAX(0,$L$4-L55)</f>
        <v>0</v>
      </c>
      <c r="N56" s="3">
        <f t="shared" ref="N56" si="30">SUM(E56:L56)*$F$20</f>
        <v>0</v>
      </c>
      <c r="P56" s="4" t="s">
        <v>69</v>
      </c>
    </row>
    <row r="57" spans="2:16" x14ac:dyDescent="0.25">
      <c r="B57" s="1" t="s">
        <v>43</v>
      </c>
      <c r="E57" s="14">
        <f>MAX(0,MIN(E$4-E55,$L$4-$L55))</f>
        <v>0</v>
      </c>
      <c r="F57" s="14">
        <f t="shared" ref="F57:K57" si="31">MAX(0,MIN(F$4-F55,$L$4-$L55))</f>
        <v>0</v>
      </c>
      <c r="G57" s="14">
        <f t="shared" si="31"/>
        <v>0</v>
      </c>
      <c r="H57" s="14">
        <f t="shared" si="31"/>
        <v>0</v>
      </c>
      <c r="I57" s="14">
        <f t="shared" si="31"/>
        <v>0</v>
      </c>
      <c r="J57" s="14">
        <f t="shared" si="31"/>
        <v>0</v>
      </c>
      <c r="K57" s="14">
        <f t="shared" si="31"/>
        <v>0</v>
      </c>
      <c r="L57" s="16"/>
      <c r="N57" s="3">
        <f t="shared" ref="N57" si="32">SUM(E57:L57)*$F$21</f>
        <v>0</v>
      </c>
    </row>
    <row r="58" spans="2:16" x14ac:dyDescent="0.25">
      <c r="B58" s="1" t="s">
        <v>45</v>
      </c>
      <c r="E58" s="14">
        <f>MAX(0,E$4-E55-($L$4-IF($L55&gt;$L$4,$L$4,$L55)))</f>
        <v>0</v>
      </c>
      <c r="F58" s="14">
        <f t="shared" ref="F58:K58" si="33">MAX(0,F$4-F55-($L$4-IF($L55&gt;$L$4,$L$4,$L55)))</f>
        <v>0</v>
      </c>
      <c r="G58" s="14">
        <f t="shared" si="33"/>
        <v>0</v>
      </c>
      <c r="H58" s="14">
        <f t="shared" si="33"/>
        <v>0</v>
      </c>
      <c r="I58" s="14">
        <f t="shared" si="33"/>
        <v>0</v>
      </c>
      <c r="J58" s="14">
        <f t="shared" si="33"/>
        <v>0</v>
      </c>
      <c r="K58" s="14">
        <f t="shared" si="33"/>
        <v>0</v>
      </c>
      <c r="L58" s="16"/>
      <c r="N58" s="3">
        <f t="shared" ref="N58" si="34">SUM(E58:L58)*$F$22</f>
        <v>0</v>
      </c>
    </row>
    <row r="59" spans="2:16" ht="15.75" thickBot="1" x14ac:dyDescent="0.3">
      <c r="B59" s="8" t="s">
        <v>5</v>
      </c>
      <c r="C59" s="12"/>
      <c r="D59" s="12"/>
      <c r="E59" s="17"/>
      <c r="F59" s="17"/>
      <c r="G59" s="17"/>
      <c r="H59" s="17"/>
      <c r="I59" s="17"/>
      <c r="J59" s="17"/>
      <c r="K59" s="17"/>
      <c r="L59" s="17"/>
      <c r="M59" s="8"/>
      <c r="N59" s="9">
        <f t="shared" ref="N59" si="35">SUM(N56:N58)</f>
        <v>0</v>
      </c>
    </row>
    <row r="60" spans="2:16" ht="15.75" thickTop="1" x14ac:dyDescent="0.25"/>
    <row r="61" spans="2:16" x14ac:dyDescent="0.25">
      <c r="B61" s="1" t="s">
        <v>70</v>
      </c>
      <c r="E61" s="15">
        <v>0</v>
      </c>
      <c r="F61" s="15">
        <v>0</v>
      </c>
      <c r="G61" s="15">
        <v>0</v>
      </c>
      <c r="H61" s="15">
        <v>0</v>
      </c>
      <c r="I61" s="15">
        <v>0</v>
      </c>
      <c r="J61" s="15">
        <v>0</v>
      </c>
      <c r="K61" s="15">
        <v>0</v>
      </c>
      <c r="L61" s="15">
        <v>0</v>
      </c>
      <c r="P61" s="13" t="s">
        <v>71</v>
      </c>
    </row>
    <row r="62" spans="2:16" ht="30" x14ac:dyDescent="0.25">
      <c r="B62" s="1" t="s">
        <v>41</v>
      </c>
      <c r="E62" s="16"/>
      <c r="F62" s="16"/>
      <c r="G62" s="16"/>
      <c r="H62" s="16"/>
      <c r="I62" s="16"/>
      <c r="J62" s="16"/>
      <c r="K62" s="16"/>
      <c r="L62" s="14">
        <f>MAX(0,$L$4-L61)</f>
        <v>5</v>
      </c>
      <c r="N62" s="3">
        <f t="shared" ref="N62" si="36">SUM(E62:L62)*$F$20</f>
        <v>325</v>
      </c>
      <c r="P62" s="4" t="s">
        <v>72</v>
      </c>
    </row>
    <row r="63" spans="2:16" x14ac:dyDescent="0.25">
      <c r="B63" s="1" t="s">
        <v>43</v>
      </c>
      <c r="E63" s="14">
        <f>MAX(0,MIN(E$4-E61,$L$4-$L61))</f>
        <v>0</v>
      </c>
      <c r="F63" s="14">
        <f t="shared" ref="F63:K63" si="37">MAX(0,MIN(F$4-F61,$L$4-$L61))</f>
        <v>0</v>
      </c>
      <c r="G63" s="14">
        <f t="shared" si="37"/>
        <v>1</v>
      </c>
      <c r="H63" s="14">
        <f t="shared" si="37"/>
        <v>2</v>
      </c>
      <c r="I63" s="14">
        <f t="shared" si="37"/>
        <v>3</v>
      </c>
      <c r="J63" s="14">
        <f t="shared" si="37"/>
        <v>4</v>
      </c>
      <c r="K63" s="14">
        <f t="shared" si="37"/>
        <v>5</v>
      </c>
      <c r="L63" s="16"/>
      <c r="N63" s="3">
        <f t="shared" ref="N63" si="38">SUM(E63:L63)*$F$21</f>
        <v>31.492500000000007</v>
      </c>
      <c r="P63" s="4" t="s">
        <v>73</v>
      </c>
    </row>
    <row r="64" spans="2:16" x14ac:dyDescent="0.25">
      <c r="B64" s="1" t="s">
        <v>45</v>
      </c>
      <c r="E64" s="14">
        <f>MAX(0,E$4-E61-($L$4-IF($L61&gt;$L$4,$L$4,$L61)))</f>
        <v>0</v>
      </c>
      <c r="F64" s="14">
        <f t="shared" ref="F64:K64" si="39">MAX(0,F$4-F61-($L$4-IF($L61&gt;$L$4,$L$4,$L61)))</f>
        <v>0</v>
      </c>
      <c r="G64" s="14">
        <f t="shared" si="39"/>
        <v>0</v>
      </c>
      <c r="H64" s="14">
        <f t="shared" si="39"/>
        <v>0</v>
      </c>
      <c r="I64" s="14">
        <f t="shared" si="39"/>
        <v>0</v>
      </c>
      <c r="J64" s="14">
        <f t="shared" si="39"/>
        <v>0</v>
      </c>
      <c r="K64" s="14">
        <f t="shared" si="39"/>
        <v>0</v>
      </c>
      <c r="L64" s="16"/>
      <c r="N64" s="3">
        <f t="shared" ref="N64" si="40">SUM(E64:L64)*$F$22</f>
        <v>0</v>
      </c>
      <c r="P64" s="4" t="s">
        <v>74</v>
      </c>
    </row>
    <row r="65" spans="2:14" ht="15.75" thickBot="1" x14ac:dyDescent="0.3">
      <c r="B65" s="8" t="s">
        <v>5</v>
      </c>
      <c r="C65" s="12"/>
      <c r="D65" s="12"/>
      <c r="E65" s="17"/>
      <c r="F65" s="17"/>
      <c r="G65" s="17"/>
      <c r="H65" s="17"/>
      <c r="I65" s="17"/>
      <c r="J65" s="17"/>
      <c r="K65" s="17"/>
      <c r="L65" s="17"/>
      <c r="M65" s="8"/>
      <c r="N65" s="9">
        <f t="shared" ref="N65" si="41">SUM(N62:N64)</f>
        <v>356.49250000000001</v>
      </c>
    </row>
    <row r="66" spans="2:14" ht="15.75" thickTop="1" x14ac:dyDescent="0.25"/>
  </sheetData>
  <pageMargins left="0.7" right="0.7" top="0.75" bottom="0.75" header="0.3" footer="0.3"/>
  <pageSetup paperSize="9"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44"/>
  <sheetViews>
    <sheetView zoomScale="112" zoomScaleNormal="112" workbookViewId="0">
      <pane xSplit="2" ySplit="1" topLeftCell="C2" activePane="bottomRight" state="frozen"/>
      <selection pane="topRight" activeCell="I44" sqref="I44"/>
      <selection pane="bottomLeft" activeCell="I44" sqref="I44"/>
      <selection pane="bottomRight" activeCell="C2" sqref="C2"/>
    </sheetView>
  </sheetViews>
  <sheetFormatPr defaultColWidth="8.85546875" defaultRowHeight="15" x14ac:dyDescent="0.25"/>
  <cols>
    <col min="1" max="1" width="2.5703125" style="5" customWidth="1"/>
    <col min="2" max="2" width="30.42578125" style="1" customWidth="1"/>
    <col min="3" max="3" width="12.85546875" style="10" customWidth="1"/>
    <col min="4" max="4" width="12.5703125" style="10" bestFit="1" customWidth="1"/>
    <col min="5" max="11" width="11.85546875" style="14" customWidth="1"/>
    <col min="12" max="12" width="10.5703125" style="14" bestFit="1" customWidth="1"/>
    <col min="13" max="13" width="1.5703125" style="1" customWidth="1"/>
    <col min="14" max="14" width="13.5703125" style="1" bestFit="1" customWidth="1"/>
    <col min="15" max="15" width="11.5703125" style="1" bestFit="1" customWidth="1"/>
    <col min="16" max="16384" width="8.85546875" style="1"/>
  </cols>
  <sheetData>
    <row r="1" spans="1:13" ht="18.75" x14ac:dyDescent="0.25">
      <c r="A1" s="2" t="s">
        <v>235</v>
      </c>
    </row>
    <row r="3" spans="1:13" x14ac:dyDescent="0.25">
      <c r="A3" s="5" t="s">
        <v>76</v>
      </c>
    </row>
    <row r="4" spans="1:13" ht="28.7" customHeight="1" x14ac:dyDescent="0.25">
      <c r="B4" s="1" t="s">
        <v>77</v>
      </c>
      <c r="C4" s="110" t="s">
        <v>236</v>
      </c>
      <c r="D4" s="110"/>
      <c r="E4" s="110"/>
      <c r="F4" s="110"/>
      <c r="G4" s="110"/>
      <c r="H4" s="110"/>
      <c r="I4" s="110"/>
      <c r="J4" s="110"/>
      <c r="K4" s="110"/>
      <c r="L4" s="110"/>
    </row>
    <row r="5" spans="1:13" ht="52.35" customHeight="1" x14ac:dyDescent="0.25">
      <c r="B5" s="1" t="s">
        <v>79</v>
      </c>
      <c r="C5" s="110" t="s">
        <v>237</v>
      </c>
      <c r="D5" s="110"/>
      <c r="E5" s="110"/>
      <c r="F5" s="110"/>
      <c r="G5" s="110"/>
      <c r="H5" s="110"/>
      <c r="I5" s="110"/>
      <c r="J5" s="110"/>
      <c r="K5" s="110"/>
      <c r="L5" s="110"/>
    </row>
    <row r="6" spans="1:13" ht="21" customHeight="1" x14ac:dyDescent="0.25">
      <c r="B6" s="1" t="s">
        <v>81</v>
      </c>
      <c r="C6" s="110" t="s">
        <v>238</v>
      </c>
      <c r="D6" s="110"/>
      <c r="E6" s="110"/>
      <c r="F6" s="110"/>
      <c r="G6" s="110"/>
      <c r="H6" s="110"/>
      <c r="I6" s="110"/>
      <c r="J6" s="110"/>
      <c r="K6" s="110"/>
      <c r="L6" s="110"/>
    </row>
    <row r="7" spans="1:13" ht="21.6" customHeight="1" x14ac:dyDescent="0.25">
      <c r="B7" s="1" t="s">
        <v>83</v>
      </c>
      <c r="C7" s="110" t="s">
        <v>84</v>
      </c>
      <c r="D7" s="110"/>
      <c r="E7" s="110"/>
      <c r="F7" s="110"/>
      <c r="G7" s="110"/>
      <c r="H7" s="110"/>
      <c r="I7" s="110"/>
      <c r="J7" s="110"/>
      <c r="K7" s="110"/>
      <c r="L7" s="110"/>
    </row>
    <row r="8" spans="1:13" ht="50.1" customHeight="1" x14ac:dyDescent="0.25">
      <c r="B8" s="1" t="s">
        <v>85</v>
      </c>
      <c r="C8" s="110" t="s">
        <v>239</v>
      </c>
      <c r="D8" s="110"/>
      <c r="E8" s="110"/>
      <c r="F8" s="110"/>
      <c r="G8" s="110"/>
      <c r="H8" s="110"/>
      <c r="I8" s="110"/>
      <c r="J8" s="110"/>
      <c r="K8" s="110"/>
      <c r="L8" s="110"/>
    </row>
    <row r="9" spans="1:13" ht="15.75" thickBot="1" x14ac:dyDescent="0.3">
      <c r="G9" s="21"/>
      <c r="H9" s="21"/>
      <c r="I9" s="21"/>
      <c r="J9" s="21"/>
      <c r="K9" s="21"/>
    </row>
    <row r="10" spans="1:13" ht="30" x14ac:dyDescent="0.25">
      <c r="A10" s="5" t="s">
        <v>86</v>
      </c>
      <c r="C10" s="11" t="s">
        <v>87</v>
      </c>
      <c r="D10" s="11" t="s">
        <v>3</v>
      </c>
      <c r="E10" s="18">
        <v>2024</v>
      </c>
      <c r="F10" s="18">
        <v>2025</v>
      </c>
      <c r="G10" s="18">
        <v>2026</v>
      </c>
      <c r="H10" s="18">
        <f>G10+1</f>
        <v>2027</v>
      </c>
      <c r="I10" s="18">
        <f>H10+1</f>
        <v>2028</v>
      </c>
      <c r="J10" s="18">
        <f>I10+1</f>
        <v>2029</v>
      </c>
      <c r="K10" s="18">
        <f>J10+1</f>
        <v>2030</v>
      </c>
      <c r="L10" s="33" t="s">
        <v>4</v>
      </c>
      <c r="M10" s="5"/>
    </row>
    <row r="11" spans="1:13" s="5" customFormat="1" ht="45.75" thickBot="1" x14ac:dyDescent="0.3">
      <c r="B11" s="5" t="s">
        <v>88</v>
      </c>
      <c r="C11" s="94" t="s">
        <v>240</v>
      </c>
      <c r="D11" s="11"/>
      <c r="E11" s="87">
        <v>0</v>
      </c>
      <c r="F11" s="87">
        <v>0</v>
      </c>
      <c r="G11" s="87">
        <v>0</v>
      </c>
      <c r="H11" s="87">
        <v>0</v>
      </c>
      <c r="I11" s="87">
        <v>6532</v>
      </c>
      <c r="J11" s="87">
        <v>29383</v>
      </c>
      <c r="K11" s="87">
        <v>61736</v>
      </c>
      <c r="L11" s="59">
        <f>K11</f>
        <v>61736</v>
      </c>
    </row>
    <row r="12" spans="1:13" x14ac:dyDescent="0.25">
      <c r="B12" s="1" t="s">
        <v>10</v>
      </c>
      <c r="C12" s="10" t="s">
        <v>11</v>
      </c>
      <c r="D12" s="24">
        <f>SUM(E12:K12)</f>
        <v>136233836.87512219</v>
      </c>
      <c r="E12" s="15">
        <v>342517.47608835838</v>
      </c>
      <c r="F12" s="15">
        <v>1600973.2797181197</v>
      </c>
      <c r="G12" s="15">
        <v>11010030.772963181</v>
      </c>
      <c r="H12" s="15">
        <v>22676147.903986555</v>
      </c>
      <c r="I12" s="15">
        <v>47496936.366532654</v>
      </c>
      <c r="J12" s="15">
        <v>42550246.567302011</v>
      </c>
      <c r="K12" s="15">
        <v>10556984.508531297</v>
      </c>
    </row>
    <row r="13" spans="1:13" x14ac:dyDescent="0.25">
      <c r="B13" s="1" t="s">
        <v>13</v>
      </c>
      <c r="C13" s="10" t="s">
        <v>11</v>
      </c>
      <c r="D13" s="24">
        <f>SUM(E13:K13)</f>
        <v>804556.91357427626</v>
      </c>
      <c r="E13" s="15">
        <v>0</v>
      </c>
      <c r="F13" s="15">
        <v>0</v>
      </c>
      <c r="G13" s="15">
        <v>0</v>
      </c>
      <c r="H13" s="15">
        <v>0</v>
      </c>
      <c r="I13" s="15">
        <v>23565.367047628471</v>
      </c>
      <c r="J13" s="15">
        <v>191701.66681581349</v>
      </c>
      <c r="K13" s="15">
        <v>589289.87971083436</v>
      </c>
    </row>
    <row r="14" spans="1:13" x14ac:dyDescent="0.25">
      <c r="B14" s="1" t="s">
        <v>15</v>
      </c>
      <c r="C14" s="10" t="s">
        <v>16</v>
      </c>
      <c r="D14" s="104">
        <v>3.2300000000000002E-2</v>
      </c>
    </row>
    <row r="15" spans="1:13" ht="30" x14ac:dyDescent="0.25">
      <c r="B15" s="4" t="s">
        <v>18</v>
      </c>
      <c r="C15" s="10" t="s">
        <v>16</v>
      </c>
      <c r="D15" s="104">
        <v>3.5000000000000003E-2</v>
      </c>
    </row>
    <row r="16" spans="1:13" x14ac:dyDescent="0.25">
      <c r="B16" s="1" t="s">
        <v>20</v>
      </c>
      <c r="C16" s="10" t="s">
        <v>16</v>
      </c>
      <c r="D16" s="104">
        <v>0.5</v>
      </c>
    </row>
    <row r="17" spans="1:10" x14ac:dyDescent="0.25">
      <c r="B17" s="1" t="s">
        <v>22</v>
      </c>
      <c r="C17" s="10" t="s">
        <v>16</v>
      </c>
      <c r="D17" s="104">
        <v>0.5</v>
      </c>
    </row>
    <row r="18" spans="1:10" x14ac:dyDescent="0.25">
      <c r="B18" s="1" t="s">
        <v>24</v>
      </c>
      <c r="C18" s="25" t="str">
        <f>"£/"&amp;$C$11</f>
        <v>£/PE of capacity increased</v>
      </c>
      <c r="D18" s="70">
        <v>145.4</v>
      </c>
    </row>
    <row r="20" spans="1:10" x14ac:dyDescent="0.25">
      <c r="A20" s="5" t="s">
        <v>26</v>
      </c>
      <c r="B20" s="98" t="s">
        <v>90</v>
      </c>
      <c r="C20" s="99" t="s">
        <v>87</v>
      </c>
      <c r="D20" s="101" t="s">
        <v>91</v>
      </c>
    </row>
    <row r="21" spans="1:10" x14ac:dyDescent="0.25">
      <c r="B21" s="1" t="s">
        <v>27</v>
      </c>
      <c r="C21" s="10" t="s">
        <v>16</v>
      </c>
      <c r="D21" s="20">
        <v>0</v>
      </c>
    </row>
    <row r="22" spans="1:10" x14ac:dyDescent="0.25">
      <c r="B22" s="1" t="s">
        <v>29</v>
      </c>
      <c r="C22" s="10" t="s">
        <v>16</v>
      </c>
      <c r="D22" s="20">
        <v>0</v>
      </c>
    </row>
    <row r="23" spans="1:10" x14ac:dyDescent="0.25">
      <c r="B23" s="1" t="s">
        <v>31</v>
      </c>
      <c r="C23" s="10" t="s">
        <v>16</v>
      </c>
      <c r="D23" s="20">
        <v>1</v>
      </c>
    </row>
    <row r="24" spans="1:10" x14ac:dyDescent="0.25">
      <c r="B24" s="1" t="s">
        <v>33</v>
      </c>
      <c r="C24" s="10" t="s">
        <v>16</v>
      </c>
      <c r="D24" s="27">
        <f>1-SUM(D21:D23)</f>
        <v>0</v>
      </c>
    </row>
    <row r="26" spans="1:10" x14ac:dyDescent="0.25">
      <c r="A26" s="5" t="s">
        <v>35</v>
      </c>
      <c r="C26" s="99" t="s">
        <v>87</v>
      </c>
      <c r="D26" s="105" t="s">
        <v>36</v>
      </c>
      <c r="E26" s="22" t="s">
        <v>37</v>
      </c>
      <c r="F26" s="22" t="s">
        <v>38</v>
      </c>
      <c r="G26" s="22" t="s">
        <v>39</v>
      </c>
      <c r="H26" s="22" t="s">
        <v>40</v>
      </c>
      <c r="I26" s="1"/>
      <c r="J26" s="1"/>
    </row>
    <row r="27" spans="1:10" x14ac:dyDescent="0.25">
      <c r="B27" s="1" t="s">
        <v>41</v>
      </c>
      <c r="C27" s="25" t="str">
        <f t="shared" ref="C27:C29" si="0">"£/"&amp;$C$11</f>
        <v>£/PE of capacity increased</v>
      </c>
      <c r="D27" s="106">
        <f>MAX(0,(D12+D13)/L11*D16-D18)</f>
        <v>964.47425318044964</v>
      </c>
      <c r="E27" s="24">
        <f>$D27*$D$21</f>
        <v>0</v>
      </c>
      <c r="F27" s="24">
        <f>$D27*$D$22</f>
        <v>0</v>
      </c>
      <c r="G27" s="24">
        <f>$D27*$D$23</f>
        <v>964.47425318044964</v>
      </c>
      <c r="H27" s="24">
        <f>$D27*$D$24*$D$17</f>
        <v>0</v>
      </c>
      <c r="I27" s="1"/>
      <c r="J27" s="1"/>
    </row>
    <row r="28" spans="1:10" x14ac:dyDescent="0.25">
      <c r="B28" s="1" t="s">
        <v>43</v>
      </c>
      <c r="C28" s="25" t="str">
        <f t="shared" si="0"/>
        <v>£/PE of capacity increased</v>
      </c>
      <c r="D28" s="106">
        <f>D27*D14</f>
        <v>31.152518377728526</v>
      </c>
      <c r="E28" s="24">
        <f t="shared" ref="E28:E29" si="1">$D28*$D$21</f>
        <v>0</v>
      </c>
      <c r="F28" s="24">
        <f t="shared" ref="F28:F29" si="2">$D28*$D$22</f>
        <v>0</v>
      </c>
      <c r="G28" s="24">
        <f t="shared" ref="G28:G29" si="3">$D28*$D$23</f>
        <v>31.152518377728526</v>
      </c>
      <c r="H28" s="24">
        <f>$D28*$D$24*$D$17</f>
        <v>0</v>
      </c>
      <c r="I28" s="1"/>
      <c r="J28" s="1"/>
    </row>
    <row r="29" spans="1:10" x14ac:dyDescent="0.25">
      <c r="B29" s="1" t="s">
        <v>45</v>
      </c>
      <c r="C29" s="25" t="str">
        <f t="shared" si="0"/>
        <v>£/PE of capacity increased</v>
      </c>
      <c r="D29" s="106">
        <f>MAX(0,((D12+D13)/L11)*D16*D15+D13*D16/SUM(E11:K11)-D18)+D28</f>
        <v>31.152518377728526</v>
      </c>
      <c r="E29" s="24">
        <f t="shared" si="1"/>
        <v>0</v>
      </c>
      <c r="F29" s="24">
        <f t="shared" si="2"/>
        <v>0</v>
      </c>
      <c r="G29" s="24">
        <f t="shared" si="3"/>
        <v>31.152518377728526</v>
      </c>
      <c r="H29" s="24">
        <f>$D29*$D$24*$D$17</f>
        <v>0</v>
      </c>
      <c r="I29" s="1"/>
      <c r="J29" s="1"/>
    </row>
    <row r="32" spans="1:10" x14ac:dyDescent="0.25">
      <c r="A32" s="5" t="s">
        <v>92</v>
      </c>
    </row>
    <row r="33" spans="1:12" x14ac:dyDescent="0.25">
      <c r="B33" s="1" t="s">
        <v>93</v>
      </c>
      <c r="E33" s="15"/>
      <c r="F33" s="15"/>
      <c r="G33" s="15">
        <v>0</v>
      </c>
      <c r="H33" s="15">
        <v>0</v>
      </c>
      <c r="I33" s="15">
        <v>6532</v>
      </c>
      <c r="J33" s="15">
        <v>29383</v>
      </c>
      <c r="K33" s="15">
        <v>61736</v>
      </c>
      <c r="L33" s="15">
        <v>61736</v>
      </c>
    </row>
    <row r="34" spans="1:12" x14ac:dyDescent="0.25">
      <c r="B34" s="1" t="s">
        <v>41</v>
      </c>
      <c r="E34" s="16"/>
      <c r="F34" s="16"/>
      <c r="G34" s="16"/>
      <c r="H34" s="16"/>
      <c r="I34" s="16"/>
      <c r="J34" s="16"/>
      <c r="K34" s="16"/>
      <c r="L34" s="14">
        <f>MAX(0,$L$11-L33)</f>
        <v>0</v>
      </c>
    </row>
    <row r="35" spans="1:12" x14ac:dyDescent="0.25">
      <c r="B35" s="1" t="s">
        <v>43</v>
      </c>
      <c r="E35" s="14">
        <f t="shared" ref="E35:H35" si="4">MAX(0,MIN(E$11-E33,$L$11-$L33))</f>
        <v>0</v>
      </c>
      <c r="F35" s="14">
        <f t="shared" si="4"/>
        <v>0</v>
      </c>
      <c r="G35" s="14">
        <f t="shared" si="4"/>
        <v>0</v>
      </c>
      <c r="H35" s="14">
        <f t="shared" si="4"/>
        <v>0</v>
      </c>
      <c r="I35" s="14">
        <f>MAX(0,MIN(I$11-I33,$L$11-$L33))</f>
        <v>0</v>
      </c>
      <c r="J35" s="14">
        <f t="shared" ref="J35:K35" si="5">MAX(0,MIN(J$11-J33,$L$11-$L33))</f>
        <v>0</v>
      </c>
      <c r="K35" s="14">
        <f t="shared" si="5"/>
        <v>0</v>
      </c>
      <c r="L35" s="16"/>
    </row>
    <row r="36" spans="1:12" x14ac:dyDescent="0.25">
      <c r="B36" s="1" t="s">
        <v>45</v>
      </c>
      <c r="E36" s="14">
        <f>MAX(0,E$11-E33-($L$11-IF($L33&gt;$L$11,$L$11,$L33)))</f>
        <v>0</v>
      </c>
      <c r="F36" s="14">
        <f t="shared" ref="F36:K36" si="6">MAX(0,F$11-F33-($L$11-IF($L33&gt;$L$11,$L$11,$L33)))</f>
        <v>0</v>
      </c>
      <c r="G36" s="14">
        <f t="shared" si="6"/>
        <v>0</v>
      </c>
      <c r="H36" s="14">
        <f t="shared" si="6"/>
        <v>0</v>
      </c>
      <c r="I36" s="14">
        <f t="shared" si="6"/>
        <v>0</v>
      </c>
      <c r="J36" s="14">
        <f t="shared" si="6"/>
        <v>0</v>
      </c>
      <c r="K36" s="14">
        <f t="shared" si="6"/>
        <v>0</v>
      </c>
      <c r="L36" s="16"/>
    </row>
    <row r="37" spans="1:12" ht="15.75" thickBot="1" x14ac:dyDescent="0.3">
      <c r="B37" s="8" t="s">
        <v>5</v>
      </c>
      <c r="C37" s="12"/>
      <c r="D37" s="12"/>
      <c r="E37" s="17"/>
      <c r="F37" s="17"/>
      <c r="G37" s="17"/>
      <c r="H37" s="17"/>
      <c r="I37" s="17"/>
      <c r="J37" s="17"/>
      <c r="K37" s="17"/>
      <c r="L37" s="17"/>
    </row>
    <row r="38" spans="1:12" ht="15.75" thickTop="1" x14ac:dyDescent="0.25"/>
    <row r="39" spans="1:12" x14ac:dyDescent="0.25">
      <c r="A39" s="5" t="s">
        <v>94</v>
      </c>
      <c r="D39" s="22" t="s">
        <v>37</v>
      </c>
      <c r="E39" s="22" t="s">
        <v>38</v>
      </c>
      <c r="F39" s="22" t="s">
        <v>39</v>
      </c>
      <c r="G39" s="22" t="s">
        <v>40</v>
      </c>
      <c r="H39" s="22" t="s">
        <v>95</v>
      </c>
    </row>
    <row r="40" spans="1:12" x14ac:dyDescent="0.25">
      <c r="B40" s="1" t="s">
        <v>41</v>
      </c>
      <c r="D40" s="3">
        <f t="shared" ref="D40:G42" si="7">SUM($E34:$L34)*E27</f>
        <v>0</v>
      </c>
      <c r="E40" s="3">
        <f t="shared" si="7"/>
        <v>0</v>
      </c>
      <c r="F40" s="3">
        <f t="shared" si="7"/>
        <v>0</v>
      </c>
      <c r="G40" s="3">
        <f t="shared" si="7"/>
        <v>0</v>
      </c>
      <c r="H40" s="6">
        <f>SUM(D40:G40)</f>
        <v>0</v>
      </c>
    </row>
    <row r="41" spans="1:12" x14ac:dyDescent="0.25">
      <c r="B41" s="1" t="s">
        <v>43</v>
      </c>
      <c r="D41" s="3">
        <f t="shared" si="7"/>
        <v>0</v>
      </c>
      <c r="E41" s="3">
        <f t="shared" si="7"/>
        <v>0</v>
      </c>
      <c r="F41" s="3">
        <f t="shared" si="7"/>
        <v>0</v>
      </c>
      <c r="G41" s="3">
        <f t="shared" si="7"/>
        <v>0</v>
      </c>
      <c r="H41" s="6">
        <f t="shared" ref="H41:H42" si="8">SUM(D41:G41)</f>
        <v>0</v>
      </c>
    </row>
    <row r="42" spans="1:12" x14ac:dyDescent="0.25">
      <c r="B42" s="1" t="s">
        <v>45</v>
      </c>
      <c r="D42" s="3">
        <f t="shared" si="7"/>
        <v>0</v>
      </c>
      <c r="E42" s="3">
        <f t="shared" si="7"/>
        <v>0</v>
      </c>
      <c r="F42" s="3">
        <f t="shared" si="7"/>
        <v>0</v>
      </c>
      <c r="G42" s="3">
        <f t="shared" si="7"/>
        <v>0</v>
      </c>
      <c r="H42" s="6">
        <f t="shared" si="8"/>
        <v>0</v>
      </c>
    </row>
    <row r="43" spans="1:12" ht="15.75" thickBot="1" x14ac:dyDescent="0.3">
      <c r="B43" s="29" t="s">
        <v>5</v>
      </c>
      <c r="C43" s="29"/>
      <c r="D43" s="9">
        <f>SUM(D40:D42)</f>
        <v>0</v>
      </c>
      <c r="E43" s="9">
        <f t="shared" ref="E43:H43" si="9">SUM(E40:E42)</f>
        <v>0</v>
      </c>
      <c r="F43" s="9">
        <f t="shared" si="9"/>
        <v>0</v>
      </c>
      <c r="G43" s="9">
        <f t="shared" si="9"/>
        <v>0</v>
      </c>
      <c r="H43" s="9">
        <f t="shared" si="9"/>
        <v>0</v>
      </c>
    </row>
    <row r="44" spans="1:12" ht="15.75" thickTop="1" x14ac:dyDescent="0.25"/>
  </sheetData>
  <mergeCells count="5">
    <mergeCell ref="C4:L4"/>
    <mergeCell ref="C5:L5"/>
    <mergeCell ref="C6:L6"/>
    <mergeCell ref="C7:L7"/>
    <mergeCell ref="C8:L8"/>
  </mergeCells>
  <pageMargins left="0.7" right="0.7" top="0.75" bottom="0.75" header="0.3" footer="0.3"/>
  <pageSetup paperSize="9"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44"/>
  <sheetViews>
    <sheetView zoomScale="112" zoomScaleNormal="112" workbookViewId="0">
      <pane xSplit="2" ySplit="1" topLeftCell="C2" activePane="bottomRight" state="frozen"/>
      <selection pane="topRight" activeCell="I44" sqref="I44"/>
      <selection pane="bottomLeft" activeCell="I44" sqref="I44"/>
      <selection pane="bottomRight" activeCell="C2" sqref="C2"/>
    </sheetView>
  </sheetViews>
  <sheetFormatPr defaultColWidth="8.85546875" defaultRowHeight="15" x14ac:dyDescent="0.25"/>
  <cols>
    <col min="1" max="1" width="2.5703125" style="5" customWidth="1"/>
    <col min="2" max="2" width="30.42578125" style="1" customWidth="1"/>
    <col min="3" max="3" width="12.85546875" style="10" customWidth="1"/>
    <col min="4" max="4" width="12.5703125" style="10" bestFit="1" customWidth="1"/>
    <col min="5" max="6" width="11.85546875" style="14" customWidth="1"/>
    <col min="7" max="11" width="13.42578125" style="14" customWidth="1"/>
    <col min="12" max="12" width="10.5703125" style="14" bestFit="1" customWidth="1"/>
    <col min="13" max="13" width="1.5703125" style="1" customWidth="1"/>
    <col min="14" max="14" width="13.5703125" style="1" bestFit="1" customWidth="1"/>
    <col min="15" max="15" width="11.5703125" style="1" bestFit="1" customWidth="1"/>
    <col min="16" max="16384" width="8.85546875" style="1"/>
  </cols>
  <sheetData>
    <row r="1" spans="1:14" ht="18.75" x14ac:dyDescent="0.25">
      <c r="A1" s="2" t="s">
        <v>241</v>
      </c>
    </row>
    <row r="3" spans="1:14" x14ac:dyDescent="0.25">
      <c r="A3" s="5" t="s">
        <v>76</v>
      </c>
    </row>
    <row r="4" spans="1:14" ht="55.7" customHeight="1" x14ac:dyDescent="0.25">
      <c r="B4" s="1" t="s">
        <v>77</v>
      </c>
      <c r="C4" s="110" t="s">
        <v>242</v>
      </c>
      <c r="D4" s="110"/>
      <c r="E4" s="110"/>
      <c r="F4" s="110"/>
      <c r="G4" s="110"/>
      <c r="H4" s="110"/>
      <c r="I4" s="110"/>
      <c r="J4" s="110"/>
      <c r="K4" s="110"/>
      <c r="L4" s="110"/>
    </row>
    <row r="5" spans="1:14" ht="91.35" customHeight="1" x14ac:dyDescent="0.25">
      <c r="B5" s="1" t="s">
        <v>79</v>
      </c>
      <c r="C5" s="110" t="s">
        <v>243</v>
      </c>
      <c r="D5" s="110"/>
      <c r="E5" s="110"/>
      <c r="F5" s="110"/>
      <c r="G5" s="110"/>
      <c r="H5" s="110"/>
      <c r="I5" s="110"/>
      <c r="J5" s="110"/>
      <c r="K5" s="110"/>
      <c r="L5" s="110"/>
      <c r="N5" s="67"/>
    </row>
    <row r="6" spans="1:14" ht="31.35" customHeight="1" x14ac:dyDescent="0.25">
      <c r="B6" s="1" t="s">
        <v>81</v>
      </c>
      <c r="C6" s="110" t="s">
        <v>196</v>
      </c>
      <c r="D6" s="110"/>
      <c r="E6" s="110"/>
      <c r="F6" s="110"/>
      <c r="G6" s="110"/>
      <c r="H6" s="110"/>
      <c r="I6" s="110"/>
      <c r="J6" s="110"/>
      <c r="K6" s="110"/>
      <c r="L6" s="110"/>
      <c r="N6" s="68"/>
    </row>
    <row r="7" spans="1:14" ht="21.6" customHeight="1" x14ac:dyDescent="0.25">
      <c r="B7" s="1" t="s">
        <v>83</v>
      </c>
      <c r="C7" s="110" t="s">
        <v>84</v>
      </c>
      <c r="D7" s="110"/>
      <c r="E7" s="110"/>
      <c r="F7" s="110"/>
      <c r="G7" s="110"/>
      <c r="H7" s="110"/>
      <c r="I7" s="110"/>
      <c r="J7" s="110"/>
      <c r="K7" s="110"/>
      <c r="L7" s="110"/>
      <c r="N7" s="68"/>
    </row>
    <row r="8" spans="1:14" ht="47.45" customHeight="1" x14ac:dyDescent="0.25">
      <c r="B8" s="1" t="s">
        <v>85</v>
      </c>
      <c r="C8" s="110" t="s">
        <v>244</v>
      </c>
      <c r="D8" s="110"/>
      <c r="E8" s="110"/>
      <c r="F8" s="110"/>
      <c r="G8" s="110"/>
      <c r="H8" s="110"/>
      <c r="I8" s="110"/>
      <c r="J8" s="110"/>
      <c r="K8" s="110"/>
      <c r="L8" s="110"/>
    </row>
    <row r="9" spans="1:14" ht="15.75" thickBot="1" x14ac:dyDescent="0.3">
      <c r="G9" s="21"/>
      <c r="H9" s="21"/>
      <c r="I9" s="21"/>
      <c r="J9" s="21"/>
      <c r="K9" s="21"/>
    </row>
    <row r="10" spans="1:14" ht="30" x14ac:dyDescent="0.25">
      <c r="A10" s="5" t="s">
        <v>86</v>
      </c>
      <c r="C10" s="11" t="s">
        <v>87</v>
      </c>
      <c r="D10" s="11" t="s">
        <v>3</v>
      </c>
      <c r="E10" s="18">
        <v>2024</v>
      </c>
      <c r="F10" s="18">
        <v>2025</v>
      </c>
      <c r="G10" s="18">
        <v>2026</v>
      </c>
      <c r="H10" s="18">
        <f>G10+1</f>
        <v>2027</v>
      </c>
      <c r="I10" s="18">
        <f>H10+1</f>
        <v>2028</v>
      </c>
      <c r="J10" s="18">
        <f>I10+1</f>
        <v>2029</v>
      </c>
      <c r="K10" s="18">
        <f>J10+1</f>
        <v>2030</v>
      </c>
      <c r="L10" s="33" t="s">
        <v>4</v>
      </c>
      <c r="M10" s="5"/>
    </row>
    <row r="11" spans="1:14" s="5" customFormat="1" ht="30.75" thickBot="1" x14ac:dyDescent="0.3">
      <c r="B11" s="5" t="s">
        <v>88</v>
      </c>
      <c r="C11" s="91" t="s">
        <v>245</v>
      </c>
      <c r="D11" s="11"/>
      <c r="E11" s="87">
        <v>0</v>
      </c>
      <c r="F11" s="87">
        <v>0</v>
      </c>
      <c r="G11" s="87">
        <v>0</v>
      </c>
      <c r="H11" s="87">
        <v>0</v>
      </c>
      <c r="I11" s="87">
        <v>9980.4</v>
      </c>
      <c r="J11" s="87">
        <v>19960.8</v>
      </c>
      <c r="K11" s="87">
        <v>29941.200000000001</v>
      </c>
      <c r="L11" s="59">
        <f>K11</f>
        <v>29941.200000000001</v>
      </c>
    </row>
    <row r="12" spans="1:14" x14ac:dyDescent="0.25">
      <c r="B12" s="1" t="s">
        <v>10</v>
      </c>
      <c r="C12" s="10" t="s">
        <v>11</v>
      </c>
      <c r="D12" s="65">
        <f>SUM(E12:K12)</f>
        <v>128660497.87500003</v>
      </c>
      <c r="E12" s="63">
        <v>0</v>
      </c>
      <c r="F12" s="63">
        <v>0</v>
      </c>
      <c r="G12" s="63">
        <v>0</v>
      </c>
      <c r="H12" s="63">
        <v>0</v>
      </c>
      <c r="I12" s="63">
        <v>42886832.625000007</v>
      </c>
      <c r="J12" s="63">
        <v>42886832.625000007</v>
      </c>
      <c r="K12" s="63">
        <v>42886832.625000007</v>
      </c>
    </row>
    <row r="13" spans="1:14" x14ac:dyDescent="0.25">
      <c r="B13" s="1" t="s">
        <v>13</v>
      </c>
      <c r="C13" s="10" t="s">
        <v>11</v>
      </c>
      <c r="D13" s="24">
        <f>SUM(E13:K13)</f>
        <v>3594796</v>
      </c>
      <c r="E13" s="15">
        <v>0</v>
      </c>
      <c r="F13" s="15">
        <v>0</v>
      </c>
      <c r="G13" s="15">
        <v>0</v>
      </c>
      <c r="H13" s="15">
        <v>0</v>
      </c>
      <c r="I13" s="15">
        <v>0</v>
      </c>
      <c r="J13" s="15">
        <v>1797398</v>
      </c>
      <c r="K13" s="15">
        <v>1797398</v>
      </c>
    </row>
    <row r="14" spans="1:14" x14ac:dyDescent="0.25">
      <c r="B14" s="1" t="s">
        <v>15</v>
      </c>
      <c r="C14" s="10" t="s">
        <v>16</v>
      </c>
      <c r="D14" s="104">
        <v>3.2300000000000002E-2</v>
      </c>
    </row>
    <row r="15" spans="1:14" ht="30" x14ac:dyDescent="0.25">
      <c r="B15" s="4" t="s">
        <v>18</v>
      </c>
      <c r="C15" s="10" t="s">
        <v>16</v>
      </c>
      <c r="D15" s="104">
        <v>3.5000000000000003E-2</v>
      </c>
    </row>
    <row r="16" spans="1:14" x14ac:dyDescent="0.25">
      <c r="B16" s="1" t="s">
        <v>20</v>
      </c>
      <c r="C16" s="10" t="s">
        <v>16</v>
      </c>
      <c r="D16" s="104">
        <v>0.5</v>
      </c>
    </row>
    <row r="17" spans="1:10" x14ac:dyDescent="0.25">
      <c r="B17" s="1" t="s">
        <v>22</v>
      </c>
      <c r="C17" s="10" t="s">
        <v>16</v>
      </c>
      <c r="D17" s="104">
        <v>0.5</v>
      </c>
    </row>
    <row r="18" spans="1:10" x14ac:dyDescent="0.25">
      <c r="B18" s="1" t="s">
        <v>24</v>
      </c>
      <c r="C18" s="25" t="str">
        <f>"£/"&amp;$C$11</f>
        <v>£/m3 storage equivalent</v>
      </c>
      <c r="D18" s="23">
        <v>0</v>
      </c>
    </row>
    <row r="20" spans="1:10" x14ac:dyDescent="0.25">
      <c r="A20" s="5" t="s">
        <v>26</v>
      </c>
      <c r="B20" s="98" t="s">
        <v>90</v>
      </c>
      <c r="C20" s="99" t="s">
        <v>87</v>
      </c>
      <c r="D20" s="101" t="s">
        <v>91</v>
      </c>
    </row>
    <row r="21" spans="1:10" x14ac:dyDescent="0.25">
      <c r="B21" s="1" t="s">
        <v>27</v>
      </c>
      <c r="C21" s="10" t="s">
        <v>16</v>
      </c>
      <c r="D21" s="20">
        <v>0</v>
      </c>
    </row>
    <row r="22" spans="1:10" x14ac:dyDescent="0.25">
      <c r="B22" s="1" t="s">
        <v>29</v>
      </c>
      <c r="C22" s="10" t="s">
        <v>16</v>
      </c>
      <c r="D22" s="20">
        <v>0</v>
      </c>
    </row>
    <row r="23" spans="1:10" x14ac:dyDescent="0.25">
      <c r="B23" s="1" t="s">
        <v>31</v>
      </c>
      <c r="C23" s="10" t="s">
        <v>16</v>
      </c>
      <c r="D23" s="20">
        <v>1</v>
      </c>
    </row>
    <row r="24" spans="1:10" x14ac:dyDescent="0.25">
      <c r="B24" s="1" t="s">
        <v>33</v>
      </c>
      <c r="C24" s="10" t="s">
        <v>16</v>
      </c>
      <c r="D24" s="27">
        <f>1-SUM(D21:D23)</f>
        <v>0</v>
      </c>
    </row>
    <row r="26" spans="1:10" x14ac:dyDescent="0.25">
      <c r="A26" s="5" t="s">
        <v>35</v>
      </c>
      <c r="C26" s="99" t="s">
        <v>87</v>
      </c>
      <c r="D26" s="105" t="s">
        <v>36</v>
      </c>
      <c r="E26" s="22" t="s">
        <v>37</v>
      </c>
      <c r="F26" s="22" t="s">
        <v>38</v>
      </c>
      <c r="G26" s="22" t="s">
        <v>39</v>
      </c>
      <c r="H26" s="22" t="s">
        <v>40</v>
      </c>
      <c r="I26" s="1"/>
      <c r="J26" s="1"/>
    </row>
    <row r="27" spans="1:10" x14ac:dyDescent="0.25">
      <c r="B27" s="1" t="s">
        <v>41</v>
      </c>
      <c r="C27" s="25" t="str">
        <f t="shared" ref="C27:C29" si="0">"£/"&amp;$C$11</f>
        <v>£/m3 storage equivalent</v>
      </c>
      <c r="D27" s="106">
        <f>MAX(0,(D12+D13)/L11*D16-D18)</f>
        <v>2208.5837220118101</v>
      </c>
      <c r="E27" s="24">
        <f>$D27*$D$21</f>
        <v>0</v>
      </c>
      <c r="F27" s="24">
        <f>$D27*$D$22</f>
        <v>0</v>
      </c>
      <c r="G27" s="24">
        <f>$D27*$D$23</f>
        <v>2208.5837220118101</v>
      </c>
      <c r="H27" s="24">
        <f>$D27*$D$24*$D$17</f>
        <v>0</v>
      </c>
      <c r="I27" s="1"/>
      <c r="J27" s="1"/>
    </row>
    <row r="28" spans="1:10" x14ac:dyDescent="0.25">
      <c r="B28" s="1" t="s">
        <v>43</v>
      </c>
      <c r="C28" s="25" t="str">
        <f t="shared" si="0"/>
        <v>£/m3 storage equivalent</v>
      </c>
      <c r="D28" s="106">
        <f>D27*D14</f>
        <v>71.337254220981478</v>
      </c>
      <c r="E28" s="24">
        <f t="shared" ref="E28:E29" si="1">$D28*$D$21</f>
        <v>0</v>
      </c>
      <c r="F28" s="24">
        <f t="shared" ref="F28:F29" si="2">$D28*$D$22</f>
        <v>0</v>
      </c>
      <c r="G28" s="24">
        <f t="shared" ref="G28:G29" si="3">$D28*$D$23</f>
        <v>71.337254220981478</v>
      </c>
      <c r="H28" s="24">
        <f>$D28*$D$24*$D$17</f>
        <v>0</v>
      </c>
      <c r="I28" s="1"/>
      <c r="J28" s="1"/>
    </row>
    <row r="29" spans="1:10" x14ac:dyDescent="0.25">
      <c r="B29" s="1" t="s">
        <v>45</v>
      </c>
      <c r="C29" s="25" t="str">
        <f t="shared" si="0"/>
        <v>£/m3 storage equivalent</v>
      </c>
      <c r="D29" s="106">
        <f>MAX(0,((D12+D13)/L11)*D16*D15+D13*D16/SUM(E11:K11)-D18)+D28</f>
        <v>178.65314813346663</v>
      </c>
      <c r="E29" s="24">
        <f t="shared" si="1"/>
        <v>0</v>
      </c>
      <c r="F29" s="24">
        <f t="shared" si="2"/>
        <v>0</v>
      </c>
      <c r="G29" s="24">
        <f t="shared" si="3"/>
        <v>178.65314813346663</v>
      </c>
      <c r="H29" s="24">
        <f>$D29*$D$24*$D$17</f>
        <v>0</v>
      </c>
      <c r="I29" s="1"/>
      <c r="J29" s="1"/>
    </row>
    <row r="32" spans="1:10" x14ac:dyDescent="0.25">
      <c r="A32" s="5" t="s">
        <v>92</v>
      </c>
    </row>
    <row r="33" spans="1:12" x14ac:dyDescent="0.25">
      <c r="B33" s="1" t="s">
        <v>93</v>
      </c>
      <c r="E33" s="15"/>
      <c r="F33" s="15"/>
      <c r="G33" s="15">
        <v>0</v>
      </c>
      <c r="H33" s="15">
        <v>0</v>
      </c>
      <c r="I33" s="15">
        <v>9980.4</v>
      </c>
      <c r="J33" s="15">
        <v>19960.8</v>
      </c>
      <c r="K33" s="15">
        <v>29941.200000000001</v>
      </c>
      <c r="L33" s="15">
        <v>29941.200000000001</v>
      </c>
    </row>
    <row r="34" spans="1:12" x14ac:dyDescent="0.25">
      <c r="B34" s="1" t="s">
        <v>41</v>
      </c>
      <c r="E34" s="16"/>
      <c r="F34" s="16"/>
      <c r="G34" s="16"/>
      <c r="H34" s="16"/>
      <c r="I34" s="16"/>
      <c r="J34" s="16"/>
      <c r="K34" s="16"/>
      <c r="L34" s="14">
        <f>MAX(0,$L$11-L33)</f>
        <v>0</v>
      </c>
    </row>
    <row r="35" spans="1:12" x14ac:dyDescent="0.25">
      <c r="B35" s="1" t="s">
        <v>43</v>
      </c>
      <c r="E35" s="14">
        <f t="shared" ref="E35:H35" si="4">MAX(0,MIN(E$11-E33,$L$11-$L33))</f>
        <v>0</v>
      </c>
      <c r="F35" s="14">
        <f t="shared" si="4"/>
        <v>0</v>
      </c>
      <c r="G35" s="14">
        <f t="shared" si="4"/>
        <v>0</v>
      </c>
      <c r="H35" s="14">
        <f t="shared" si="4"/>
        <v>0</v>
      </c>
      <c r="I35" s="14">
        <f>MAX(0,MIN(I$11-I33,$L$11-$L33))</f>
        <v>0</v>
      </c>
      <c r="J35" s="14">
        <f t="shared" ref="J35:K35" si="5">MAX(0,MIN(J$11-J33,$L$11-$L33))</f>
        <v>0</v>
      </c>
      <c r="K35" s="14">
        <f t="shared" si="5"/>
        <v>0</v>
      </c>
      <c r="L35" s="16"/>
    </row>
    <row r="36" spans="1:12" x14ac:dyDescent="0.25">
      <c r="B36" s="1" t="s">
        <v>45</v>
      </c>
      <c r="E36" s="14">
        <f>MAX(0,E$11-E33-($L$11-IF($L33&gt;$L$11,$L$11,$L33)))</f>
        <v>0</v>
      </c>
      <c r="F36" s="14">
        <f t="shared" ref="F36:K36" si="6">MAX(0,F$11-F33-($L$11-IF($L33&gt;$L$11,$L$11,$L33)))</f>
        <v>0</v>
      </c>
      <c r="G36" s="14">
        <f t="shared" si="6"/>
        <v>0</v>
      </c>
      <c r="H36" s="14">
        <f t="shared" si="6"/>
        <v>0</v>
      </c>
      <c r="I36" s="14">
        <f t="shared" si="6"/>
        <v>0</v>
      </c>
      <c r="J36" s="14">
        <f t="shared" si="6"/>
        <v>0</v>
      </c>
      <c r="K36" s="14">
        <f t="shared" si="6"/>
        <v>0</v>
      </c>
      <c r="L36" s="16"/>
    </row>
    <row r="37" spans="1:12" ht="15.75" thickBot="1" x14ac:dyDescent="0.3">
      <c r="B37" s="8" t="s">
        <v>5</v>
      </c>
      <c r="C37" s="12"/>
      <c r="D37" s="12"/>
      <c r="E37" s="17"/>
      <c r="F37" s="17"/>
      <c r="G37" s="17"/>
      <c r="H37" s="17"/>
      <c r="I37" s="17"/>
      <c r="J37" s="17"/>
      <c r="K37" s="17"/>
      <c r="L37" s="17"/>
    </row>
    <row r="38" spans="1:12" ht="15.75" thickTop="1" x14ac:dyDescent="0.25"/>
    <row r="39" spans="1:12" x14ac:dyDescent="0.25">
      <c r="A39" s="5" t="s">
        <v>94</v>
      </c>
      <c r="D39" s="22" t="s">
        <v>37</v>
      </c>
      <c r="E39" s="22" t="s">
        <v>38</v>
      </c>
      <c r="F39" s="22" t="s">
        <v>39</v>
      </c>
      <c r="G39" s="22" t="s">
        <v>40</v>
      </c>
      <c r="H39" s="22" t="s">
        <v>95</v>
      </c>
    </row>
    <row r="40" spans="1:12" x14ac:dyDescent="0.25">
      <c r="B40" s="1" t="s">
        <v>41</v>
      </c>
      <c r="D40" s="3">
        <f t="shared" ref="D40:G42" si="7">SUM($E34:$L34)*E27</f>
        <v>0</v>
      </c>
      <c r="E40" s="3">
        <f t="shared" si="7"/>
        <v>0</v>
      </c>
      <c r="F40" s="3">
        <f t="shared" si="7"/>
        <v>0</v>
      </c>
      <c r="G40" s="3">
        <f t="shared" si="7"/>
        <v>0</v>
      </c>
      <c r="H40" s="6">
        <f>SUM(D40:G40)</f>
        <v>0</v>
      </c>
    </row>
    <row r="41" spans="1:12" x14ac:dyDescent="0.25">
      <c r="B41" s="1" t="s">
        <v>43</v>
      </c>
      <c r="D41" s="3">
        <f t="shared" si="7"/>
        <v>0</v>
      </c>
      <c r="E41" s="3">
        <f t="shared" si="7"/>
        <v>0</v>
      </c>
      <c r="F41" s="3">
        <f t="shared" si="7"/>
        <v>0</v>
      </c>
      <c r="G41" s="3">
        <f t="shared" si="7"/>
        <v>0</v>
      </c>
      <c r="H41" s="6">
        <f t="shared" ref="H41:H42" si="8">SUM(D41:G41)</f>
        <v>0</v>
      </c>
    </row>
    <row r="42" spans="1:12" x14ac:dyDescent="0.25">
      <c r="B42" s="1" t="s">
        <v>45</v>
      </c>
      <c r="D42" s="3">
        <f t="shared" si="7"/>
        <v>0</v>
      </c>
      <c r="E42" s="3">
        <f t="shared" si="7"/>
        <v>0</v>
      </c>
      <c r="F42" s="3">
        <f t="shared" si="7"/>
        <v>0</v>
      </c>
      <c r="G42" s="3">
        <f t="shared" si="7"/>
        <v>0</v>
      </c>
      <c r="H42" s="6">
        <f t="shared" si="8"/>
        <v>0</v>
      </c>
    </row>
    <row r="43" spans="1:12" ht="15.75" thickBot="1" x14ac:dyDescent="0.3">
      <c r="B43" s="29" t="s">
        <v>5</v>
      </c>
      <c r="C43" s="29"/>
      <c r="D43" s="9">
        <f>SUM(D40:D42)</f>
        <v>0</v>
      </c>
      <c r="E43" s="9">
        <f t="shared" ref="E43:H43" si="9">SUM(E40:E42)</f>
        <v>0</v>
      </c>
      <c r="F43" s="9">
        <f t="shared" si="9"/>
        <v>0</v>
      </c>
      <c r="G43" s="9">
        <f t="shared" si="9"/>
        <v>0</v>
      </c>
      <c r="H43" s="9">
        <f t="shared" si="9"/>
        <v>0</v>
      </c>
    </row>
    <row r="44" spans="1:12" ht="15.75" thickTop="1" x14ac:dyDescent="0.25"/>
  </sheetData>
  <mergeCells count="5">
    <mergeCell ref="C4:L4"/>
    <mergeCell ref="C5:L5"/>
    <mergeCell ref="C6:L6"/>
    <mergeCell ref="C7:L7"/>
    <mergeCell ref="C8:L8"/>
  </mergeCells>
  <pageMargins left="0.7" right="0.7" top="0.75" bottom="0.75" header="0.3" footer="0.3"/>
  <pageSetup paperSize="9"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M44"/>
  <sheetViews>
    <sheetView zoomScale="112" zoomScaleNormal="112" workbookViewId="0">
      <pane xSplit="2" ySplit="1" topLeftCell="C2" activePane="bottomRight" state="frozen"/>
      <selection pane="topRight" activeCell="I44" sqref="I44"/>
      <selection pane="bottomLeft" activeCell="I44" sqref="I44"/>
      <selection pane="bottomRight" activeCell="C2" sqref="C2"/>
    </sheetView>
  </sheetViews>
  <sheetFormatPr defaultColWidth="8.85546875" defaultRowHeight="15" x14ac:dyDescent="0.25"/>
  <cols>
    <col min="1" max="1" width="2.5703125" style="5" customWidth="1"/>
    <col min="2" max="2" width="30.42578125" style="1" customWidth="1"/>
    <col min="3" max="3" width="12.85546875" style="10" customWidth="1"/>
    <col min="4" max="4" width="12.5703125" style="10" bestFit="1" customWidth="1"/>
    <col min="5" max="6" width="11.85546875" style="14" customWidth="1"/>
    <col min="7" max="11" width="13.42578125" style="14" customWidth="1"/>
    <col min="12" max="12" width="24.5703125" style="14" customWidth="1"/>
    <col min="13" max="13" width="1.5703125" style="1" customWidth="1"/>
    <col min="14" max="14" width="13.5703125" style="1" bestFit="1" customWidth="1"/>
    <col min="15" max="15" width="11.5703125" style="1" bestFit="1" customWidth="1"/>
    <col min="16" max="16384" width="8.85546875" style="1"/>
  </cols>
  <sheetData>
    <row r="1" spans="1:13" ht="18.75" x14ac:dyDescent="0.25">
      <c r="A1" s="2" t="s">
        <v>246</v>
      </c>
    </row>
    <row r="3" spans="1:13" x14ac:dyDescent="0.25">
      <c r="A3" s="5" t="s">
        <v>76</v>
      </c>
    </row>
    <row r="4" spans="1:13" ht="33.6" customHeight="1" x14ac:dyDescent="0.25">
      <c r="B4" s="1" t="s">
        <v>77</v>
      </c>
      <c r="C4" s="111" t="s">
        <v>247</v>
      </c>
      <c r="D4" s="111"/>
      <c r="E4" s="111"/>
      <c r="F4" s="111"/>
      <c r="G4" s="111"/>
      <c r="H4" s="111"/>
      <c r="I4" s="111"/>
      <c r="J4" s="111"/>
      <c r="K4" s="111"/>
      <c r="L4" s="111"/>
    </row>
    <row r="5" spans="1:13" ht="165.95" customHeight="1" x14ac:dyDescent="0.25">
      <c r="B5" s="1" t="s">
        <v>79</v>
      </c>
      <c r="C5" s="111" t="s">
        <v>248</v>
      </c>
      <c r="D5" s="111"/>
      <c r="E5" s="111"/>
      <c r="F5" s="111"/>
      <c r="G5" s="111"/>
      <c r="H5" s="111"/>
      <c r="I5" s="111"/>
      <c r="J5" s="111"/>
      <c r="K5" s="111"/>
      <c r="L5" s="111"/>
    </row>
    <row r="6" spans="1:13" ht="45.6" customHeight="1" x14ac:dyDescent="0.25">
      <c r="B6" s="1" t="s">
        <v>81</v>
      </c>
      <c r="C6" s="111" t="s">
        <v>249</v>
      </c>
      <c r="D6" s="111"/>
      <c r="E6" s="111"/>
      <c r="F6" s="111"/>
      <c r="G6" s="111"/>
      <c r="H6" s="111"/>
      <c r="I6" s="111"/>
      <c r="J6" s="111"/>
      <c r="K6" s="111"/>
      <c r="L6" s="111"/>
    </row>
    <row r="7" spans="1:13" ht="18.600000000000001" customHeight="1" x14ac:dyDescent="0.25">
      <c r="B7" s="1" t="s">
        <v>83</v>
      </c>
      <c r="C7" s="111" t="s">
        <v>84</v>
      </c>
      <c r="D7" s="111"/>
      <c r="E7" s="111"/>
      <c r="F7" s="111"/>
      <c r="G7" s="111"/>
      <c r="H7" s="111"/>
      <c r="I7" s="111"/>
      <c r="J7" s="111"/>
      <c r="K7" s="111"/>
      <c r="L7" s="111"/>
    </row>
    <row r="8" spans="1:13" ht="18.600000000000001" customHeight="1" x14ac:dyDescent="0.25">
      <c r="B8" s="1" t="s">
        <v>85</v>
      </c>
      <c r="C8" s="110" t="s">
        <v>84</v>
      </c>
      <c r="D8" s="110"/>
      <c r="E8" s="110"/>
      <c r="F8" s="110"/>
      <c r="G8" s="110"/>
      <c r="H8" s="110"/>
      <c r="I8" s="110"/>
      <c r="J8" s="110"/>
      <c r="K8" s="110"/>
      <c r="L8" s="110"/>
    </row>
    <row r="9" spans="1:13" ht="15.75" thickBot="1" x14ac:dyDescent="0.3">
      <c r="G9" s="21"/>
      <c r="H9" s="21"/>
      <c r="I9" s="21"/>
      <c r="J9" s="21"/>
      <c r="K9" s="21"/>
    </row>
    <row r="10" spans="1:13" x14ac:dyDescent="0.25">
      <c r="A10" s="5" t="s">
        <v>86</v>
      </c>
      <c r="C10" s="11" t="s">
        <v>87</v>
      </c>
      <c r="D10" s="11" t="s">
        <v>3</v>
      </c>
      <c r="E10" s="18">
        <v>2024</v>
      </c>
      <c r="F10" s="18">
        <v>2025</v>
      </c>
      <c r="G10" s="18">
        <v>2026</v>
      </c>
      <c r="H10" s="18">
        <f>G10+1</f>
        <v>2027</v>
      </c>
      <c r="I10" s="18">
        <f>H10+1</f>
        <v>2028</v>
      </c>
      <c r="J10" s="18">
        <f>I10+1</f>
        <v>2029</v>
      </c>
      <c r="K10" s="18">
        <f>J10+1</f>
        <v>2030</v>
      </c>
      <c r="L10" s="33" t="s">
        <v>4</v>
      </c>
      <c r="M10" s="5"/>
    </row>
    <row r="11" spans="1:13" s="5" customFormat="1" ht="15.75" thickBot="1" x14ac:dyDescent="0.3">
      <c r="B11" s="5" t="s">
        <v>88</v>
      </c>
      <c r="C11" s="91" t="s">
        <v>250</v>
      </c>
      <c r="D11" s="92"/>
      <c r="E11" s="90">
        <v>0</v>
      </c>
      <c r="F11" s="90">
        <v>0</v>
      </c>
      <c r="G11" s="88">
        <v>0</v>
      </c>
      <c r="H11" s="88">
        <v>0</v>
      </c>
      <c r="I11" s="88">
        <f>($L$11/100)*((H12/$D$12)*100)</f>
        <v>19.800000016371374</v>
      </c>
      <c r="J11" s="88">
        <f>($L$11/100)*(((H12+I12)/$D$12)*100)</f>
        <v>39.600000032742749</v>
      </c>
      <c r="K11" s="88">
        <f>($L$11/100)*(((I12+J12+H12)/$D$12)*100)</f>
        <v>60</v>
      </c>
      <c r="L11" s="59">
        <v>60</v>
      </c>
      <c r="M11" s="93"/>
    </row>
    <row r="12" spans="1:13" x14ac:dyDescent="0.25">
      <c r="B12" s="1" t="s">
        <v>10</v>
      </c>
      <c r="C12" s="10" t="s">
        <v>11</v>
      </c>
      <c r="D12" s="24">
        <f>SUM(E12:K12)</f>
        <v>107199308.77499999</v>
      </c>
      <c r="E12" s="15">
        <v>0</v>
      </c>
      <c r="F12" s="15">
        <v>0</v>
      </c>
      <c r="G12" s="15">
        <v>0</v>
      </c>
      <c r="H12" s="15">
        <v>35375771.924999997</v>
      </c>
      <c r="I12" s="15">
        <v>35375771.924999997</v>
      </c>
      <c r="J12" s="15">
        <v>36447764.924999997</v>
      </c>
      <c r="K12" s="15">
        <v>0</v>
      </c>
    </row>
    <row r="13" spans="1:13" x14ac:dyDescent="0.25">
      <c r="B13" s="1" t="s">
        <v>13</v>
      </c>
      <c r="C13" s="10" t="s">
        <v>11</v>
      </c>
      <c r="D13" s="24">
        <f>SUM(E13:K13)</f>
        <v>0</v>
      </c>
      <c r="E13" s="15">
        <v>0</v>
      </c>
      <c r="F13" s="15">
        <v>0</v>
      </c>
      <c r="G13" s="15">
        <v>0</v>
      </c>
      <c r="H13" s="15">
        <v>0</v>
      </c>
      <c r="I13" s="15">
        <v>0</v>
      </c>
      <c r="J13" s="15">
        <v>0</v>
      </c>
      <c r="K13" s="15">
        <v>0</v>
      </c>
    </row>
    <row r="14" spans="1:13" x14ac:dyDescent="0.25">
      <c r="B14" s="1" t="s">
        <v>15</v>
      </c>
      <c r="C14" s="10" t="s">
        <v>16</v>
      </c>
      <c r="D14" s="104">
        <v>3.2300000000000002E-2</v>
      </c>
    </row>
    <row r="15" spans="1:13" ht="30" x14ac:dyDescent="0.25">
      <c r="B15" s="4" t="s">
        <v>18</v>
      </c>
      <c r="C15" s="10" t="s">
        <v>16</v>
      </c>
      <c r="D15" s="104">
        <v>3.5000000000000003E-2</v>
      </c>
    </row>
    <row r="16" spans="1:13" x14ac:dyDescent="0.25">
      <c r="B16" s="1" t="s">
        <v>20</v>
      </c>
      <c r="C16" s="10" t="s">
        <v>16</v>
      </c>
      <c r="D16" s="104">
        <v>0.5</v>
      </c>
    </row>
    <row r="17" spans="1:10" x14ac:dyDescent="0.25">
      <c r="B17" s="1" t="s">
        <v>22</v>
      </c>
      <c r="C17" s="10" t="s">
        <v>16</v>
      </c>
      <c r="D17" s="104">
        <v>0.5</v>
      </c>
    </row>
    <row r="18" spans="1:10" x14ac:dyDescent="0.25">
      <c r="B18" s="1" t="s">
        <v>24</v>
      </c>
      <c r="C18" s="25" t="str">
        <f>"£/"&amp;$C$11</f>
        <v>£/days</v>
      </c>
      <c r="D18" s="23">
        <v>0</v>
      </c>
    </row>
    <row r="20" spans="1:10" x14ac:dyDescent="0.25">
      <c r="A20" s="5" t="s">
        <v>26</v>
      </c>
      <c r="B20" s="98" t="s">
        <v>90</v>
      </c>
      <c r="C20" s="99" t="s">
        <v>87</v>
      </c>
      <c r="D20" s="101" t="s">
        <v>91</v>
      </c>
    </row>
    <row r="21" spans="1:10" x14ac:dyDescent="0.25">
      <c r="B21" s="1" t="s">
        <v>27</v>
      </c>
      <c r="C21" s="10" t="s">
        <v>16</v>
      </c>
      <c r="D21" s="20">
        <v>0</v>
      </c>
    </row>
    <row r="22" spans="1:10" x14ac:dyDescent="0.25">
      <c r="B22" s="1" t="s">
        <v>29</v>
      </c>
      <c r="C22" s="10" t="s">
        <v>16</v>
      </c>
      <c r="D22" s="20">
        <v>0</v>
      </c>
    </row>
    <row r="23" spans="1:10" x14ac:dyDescent="0.25">
      <c r="B23" s="1" t="s">
        <v>31</v>
      </c>
      <c r="C23" s="10" t="s">
        <v>16</v>
      </c>
      <c r="D23" s="20">
        <v>0</v>
      </c>
    </row>
    <row r="24" spans="1:10" x14ac:dyDescent="0.25">
      <c r="B24" s="1" t="s">
        <v>33</v>
      </c>
      <c r="C24" s="10" t="s">
        <v>16</v>
      </c>
      <c r="D24" s="27">
        <f>1-SUM(D21:D23)</f>
        <v>1</v>
      </c>
    </row>
    <row r="26" spans="1:10" x14ac:dyDescent="0.25">
      <c r="A26" s="5" t="s">
        <v>35</v>
      </c>
      <c r="C26" s="99" t="s">
        <v>87</v>
      </c>
      <c r="D26" s="105" t="s">
        <v>36</v>
      </c>
      <c r="E26" s="22" t="s">
        <v>37</v>
      </c>
      <c r="F26" s="22" t="s">
        <v>38</v>
      </c>
      <c r="G26" s="22" t="s">
        <v>39</v>
      </c>
      <c r="H26" s="22" t="s">
        <v>40</v>
      </c>
      <c r="I26" s="1"/>
      <c r="J26" s="1"/>
    </row>
    <row r="27" spans="1:10" x14ac:dyDescent="0.25">
      <c r="B27" s="1" t="s">
        <v>41</v>
      </c>
      <c r="C27" s="25" t="str">
        <f t="shared" ref="C27:C29" si="0">"£/"&amp;$C$11</f>
        <v>£/days</v>
      </c>
      <c r="D27" s="106">
        <f>MAX(0,(D12+D13)/L11*D16-D18)</f>
        <v>893327.57312499988</v>
      </c>
      <c r="E27" s="24">
        <f>$D27*$D$21</f>
        <v>0</v>
      </c>
      <c r="F27" s="24">
        <f>$D27*$D$22</f>
        <v>0</v>
      </c>
      <c r="G27" s="24">
        <f>$D27*$D$23</f>
        <v>0</v>
      </c>
      <c r="H27" s="24">
        <f>$D27*$D$24*$D$17</f>
        <v>446663.78656249994</v>
      </c>
      <c r="I27" s="1"/>
      <c r="J27" s="1"/>
    </row>
    <row r="28" spans="1:10" x14ac:dyDescent="0.25">
      <c r="B28" s="1" t="s">
        <v>43</v>
      </c>
      <c r="C28" s="25" t="str">
        <f t="shared" si="0"/>
        <v>£/days</v>
      </c>
      <c r="D28" s="106">
        <f>D27*D14</f>
        <v>28854.480611937499</v>
      </c>
      <c r="E28" s="24">
        <f t="shared" ref="E28:E29" si="1">$D28*$D$21</f>
        <v>0</v>
      </c>
      <c r="F28" s="24">
        <f t="shared" ref="F28:F29" si="2">$D28*$D$22</f>
        <v>0</v>
      </c>
      <c r="G28" s="24">
        <f t="shared" ref="G28:G29" si="3">$D28*$D$23</f>
        <v>0</v>
      </c>
      <c r="H28" s="24">
        <f>$D28*$D$24*$D$17</f>
        <v>14427.240305968749</v>
      </c>
      <c r="I28" s="1"/>
      <c r="J28" s="1"/>
    </row>
    <row r="29" spans="1:10" x14ac:dyDescent="0.25">
      <c r="B29" s="1" t="s">
        <v>45</v>
      </c>
      <c r="C29" s="25" t="str">
        <f t="shared" si="0"/>
        <v>£/days</v>
      </c>
      <c r="D29" s="106">
        <f>MAX(0,((D12+D13)/L11)*D16*D15+D13*D16/SUM(E11:K11)-D18)+D28</f>
        <v>60120.945671312496</v>
      </c>
      <c r="E29" s="24">
        <f t="shared" si="1"/>
        <v>0</v>
      </c>
      <c r="F29" s="24">
        <f t="shared" si="2"/>
        <v>0</v>
      </c>
      <c r="G29" s="24">
        <f t="shared" si="3"/>
        <v>0</v>
      </c>
      <c r="H29" s="24">
        <f>$D29*$D$24*$D$17</f>
        <v>30060.472835656248</v>
      </c>
      <c r="I29" s="1"/>
      <c r="J29" s="1"/>
    </row>
    <row r="32" spans="1:10" x14ac:dyDescent="0.25">
      <c r="A32" s="5" t="s">
        <v>92</v>
      </c>
    </row>
    <row r="33" spans="1:12" x14ac:dyDescent="0.25">
      <c r="B33" s="1" t="s">
        <v>93</v>
      </c>
      <c r="E33" s="15">
        <v>0</v>
      </c>
      <c r="F33" s="15">
        <v>0</v>
      </c>
      <c r="G33" s="15">
        <v>0</v>
      </c>
      <c r="H33" s="15">
        <v>0</v>
      </c>
      <c r="I33" s="15">
        <v>19.800000016371374</v>
      </c>
      <c r="J33" s="15">
        <v>39.600000032742749</v>
      </c>
      <c r="K33" s="15">
        <v>60</v>
      </c>
      <c r="L33" s="15">
        <v>60</v>
      </c>
    </row>
    <row r="34" spans="1:12" x14ac:dyDescent="0.25">
      <c r="B34" s="1" t="s">
        <v>41</v>
      </c>
      <c r="E34" s="16"/>
      <c r="F34" s="16"/>
      <c r="G34" s="16"/>
      <c r="H34" s="16"/>
      <c r="I34" s="16"/>
      <c r="J34" s="16"/>
      <c r="K34" s="16"/>
      <c r="L34" s="14">
        <f>MAX(0,$L$11-L33)</f>
        <v>0</v>
      </c>
    </row>
    <row r="35" spans="1:12" x14ac:dyDescent="0.25">
      <c r="B35" s="1" t="s">
        <v>43</v>
      </c>
      <c r="E35" s="14">
        <f t="shared" ref="E35:H35" si="4">MAX(0,MIN(E$11-E33,$L$11-$L33))</f>
        <v>0</v>
      </c>
      <c r="F35" s="14">
        <f t="shared" si="4"/>
        <v>0</v>
      </c>
      <c r="G35" s="14">
        <f t="shared" si="4"/>
        <v>0</v>
      </c>
      <c r="H35" s="14">
        <f t="shared" si="4"/>
        <v>0</v>
      </c>
      <c r="I35" s="14">
        <f>MAX(0,MIN(I$11-I33,$L$11-$L33))</f>
        <v>0</v>
      </c>
      <c r="J35" s="14">
        <f t="shared" ref="J35:K35" si="5">MAX(0,MIN(J$11-J33,$L$11-$L33))</f>
        <v>0</v>
      </c>
      <c r="K35" s="14">
        <f t="shared" si="5"/>
        <v>0</v>
      </c>
      <c r="L35" s="16"/>
    </row>
    <row r="36" spans="1:12" x14ac:dyDescent="0.25">
      <c r="B36" s="1" t="s">
        <v>45</v>
      </c>
      <c r="E36" s="14">
        <f>MAX(0,E$11-E33-($L$11-IF($L33&gt;$L$11,$L$11,$L33)))</f>
        <v>0</v>
      </c>
      <c r="F36" s="14">
        <f t="shared" ref="F36:K36" si="6">MAX(0,F$11-F33-($L$11-IF($L33&gt;$L$11,$L$11,$L33)))</f>
        <v>0</v>
      </c>
      <c r="G36" s="14">
        <f t="shared" si="6"/>
        <v>0</v>
      </c>
      <c r="H36" s="14">
        <f t="shared" si="6"/>
        <v>0</v>
      </c>
      <c r="I36" s="14">
        <f t="shared" si="6"/>
        <v>0</v>
      </c>
      <c r="J36" s="14">
        <f t="shared" si="6"/>
        <v>0</v>
      </c>
      <c r="K36" s="14">
        <f t="shared" si="6"/>
        <v>0</v>
      </c>
      <c r="L36" s="16"/>
    </row>
    <row r="37" spans="1:12" ht="15.75" thickBot="1" x14ac:dyDescent="0.3">
      <c r="B37" s="8" t="s">
        <v>5</v>
      </c>
      <c r="C37" s="12"/>
      <c r="D37" s="12"/>
      <c r="E37" s="17"/>
      <c r="F37" s="17"/>
      <c r="G37" s="17"/>
      <c r="H37" s="17"/>
      <c r="I37" s="17"/>
      <c r="J37" s="17"/>
      <c r="K37" s="17"/>
      <c r="L37" s="17"/>
    </row>
    <row r="38" spans="1:12" ht="15.75" thickTop="1" x14ac:dyDescent="0.25"/>
    <row r="39" spans="1:12" x14ac:dyDescent="0.25">
      <c r="A39" s="5" t="s">
        <v>94</v>
      </c>
      <c r="D39" s="22" t="s">
        <v>37</v>
      </c>
      <c r="E39" s="22" t="s">
        <v>38</v>
      </c>
      <c r="F39" s="22" t="s">
        <v>39</v>
      </c>
      <c r="G39" s="22" t="s">
        <v>40</v>
      </c>
      <c r="H39" s="22" t="s">
        <v>95</v>
      </c>
    </row>
    <row r="40" spans="1:12" x14ac:dyDescent="0.25">
      <c r="B40" s="1" t="s">
        <v>41</v>
      </c>
      <c r="D40" s="3">
        <f t="shared" ref="D40:G42" si="7">SUM($E34:$L34)*E27</f>
        <v>0</v>
      </c>
      <c r="E40" s="3">
        <f t="shared" si="7"/>
        <v>0</v>
      </c>
      <c r="F40" s="3">
        <f t="shared" si="7"/>
        <v>0</v>
      </c>
      <c r="G40" s="3">
        <f t="shared" si="7"/>
        <v>0</v>
      </c>
      <c r="H40" s="6">
        <f>SUM(D40:G40)</f>
        <v>0</v>
      </c>
    </row>
    <row r="41" spans="1:12" x14ac:dyDescent="0.25">
      <c r="B41" s="1" t="s">
        <v>43</v>
      </c>
      <c r="D41" s="3">
        <f t="shared" si="7"/>
        <v>0</v>
      </c>
      <c r="E41" s="3">
        <f t="shared" si="7"/>
        <v>0</v>
      </c>
      <c r="F41" s="3">
        <f t="shared" si="7"/>
        <v>0</v>
      </c>
      <c r="G41" s="3">
        <f t="shared" si="7"/>
        <v>0</v>
      </c>
      <c r="H41" s="6">
        <f t="shared" ref="H41:H42" si="8">SUM(D41:G41)</f>
        <v>0</v>
      </c>
    </row>
    <row r="42" spans="1:12" x14ac:dyDescent="0.25">
      <c r="B42" s="1" t="s">
        <v>45</v>
      </c>
      <c r="D42" s="3">
        <f t="shared" si="7"/>
        <v>0</v>
      </c>
      <c r="E42" s="3">
        <f t="shared" si="7"/>
        <v>0</v>
      </c>
      <c r="F42" s="3">
        <f t="shared" si="7"/>
        <v>0</v>
      </c>
      <c r="G42" s="3">
        <f t="shared" si="7"/>
        <v>0</v>
      </c>
      <c r="H42" s="6">
        <f t="shared" si="8"/>
        <v>0</v>
      </c>
    </row>
    <row r="43" spans="1:12" ht="15.75" thickBot="1" x14ac:dyDescent="0.3">
      <c r="B43" s="29" t="s">
        <v>5</v>
      </c>
      <c r="C43" s="29"/>
      <c r="D43" s="9">
        <f>SUM(D40:D42)</f>
        <v>0</v>
      </c>
      <c r="E43" s="9">
        <f t="shared" ref="E43:H43" si="9">SUM(E40:E42)</f>
        <v>0</v>
      </c>
      <c r="F43" s="9">
        <f t="shared" si="9"/>
        <v>0</v>
      </c>
      <c r="G43" s="9">
        <f t="shared" si="9"/>
        <v>0</v>
      </c>
      <c r="H43" s="9">
        <f t="shared" si="9"/>
        <v>0</v>
      </c>
    </row>
    <row r="44" spans="1:12" ht="15.75" thickTop="1" x14ac:dyDescent="0.25"/>
  </sheetData>
  <mergeCells count="5">
    <mergeCell ref="C4:L4"/>
    <mergeCell ref="C5:L5"/>
    <mergeCell ref="C6:L6"/>
    <mergeCell ref="C7:L7"/>
    <mergeCell ref="C8:L8"/>
  </mergeCells>
  <pageMargins left="0.7" right="0.7" top="0.75" bottom="0.75" header="0.3" footer="0.3"/>
  <pageSetup paperSize="9"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M44"/>
  <sheetViews>
    <sheetView zoomScale="112" zoomScaleNormal="112" workbookViewId="0">
      <pane xSplit="2" ySplit="1" topLeftCell="C2" activePane="bottomRight" state="frozen"/>
      <selection pane="topRight" activeCell="I44" sqref="I44"/>
      <selection pane="bottomLeft" activeCell="I44" sqref="I44"/>
      <selection pane="bottomRight" activeCell="C2" sqref="C2"/>
    </sheetView>
  </sheetViews>
  <sheetFormatPr defaultColWidth="8.85546875" defaultRowHeight="15" x14ac:dyDescent="0.25"/>
  <cols>
    <col min="1" max="1" width="2.5703125" style="5" customWidth="1"/>
    <col min="2" max="2" width="30.42578125" style="1" customWidth="1"/>
    <col min="3" max="3" width="12.85546875" style="10" customWidth="1"/>
    <col min="4" max="4" width="12.5703125" style="10" bestFit="1" customWidth="1"/>
    <col min="5" max="6" width="11.85546875" style="14" customWidth="1"/>
    <col min="7" max="11" width="13.42578125" style="14" customWidth="1"/>
    <col min="12" max="12" width="11.5703125" style="14" bestFit="1" customWidth="1"/>
    <col min="13" max="13" width="1.5703125" style="1" customWidth="1"/>
    <col min="14" max="14" width="13.5703125" style="1" bestFit="1" customWidth="1"/>
    <col min="15" max="15" width="11.5703125" style="1" bestFit="1" customWidth="1"/>
    <col min="16" max="16384" width="8.85546875" style="1"/>
  </cols>
  <sheetData>
    <row r="1" spans="1:13" ht="18.75" x14ac:dyDescent="0.25">
      <c r="A1" s="2" t="s">
        <v>251</v>
      </c>
    </row>
    <row r="3" spans="1:13" x14ac:dyDescent="0.25">
      <c r="A3" s="5" t="s">
        <v>76</v>
      </c>
    </row>
    <row r="4" spans="1:13" ht="66" customHeight="1" x14ac:dyDescent="0.25">
      <c r="B4" s="1" t="s">
        <v>77</v>
      </c>
      <c r="C4" s="111" t="s">
        <v>252</v>
      </c>
      <c r="D4" s="123"/>
      <c r="E4" s="123"/>
      <c r="F4" s="123"/>
      <c r="G4" s="123"/>
      <c r="H4" s="123"/>
      <c r="I4" s="123"/>
      <c r="J4" s="123"/>
      <c r="K4" s="123"/>
      <c r="L4" s="123"/>
    </row>
    <row r="5" spans="1:13" ht="171.75" customHeight="1" x14ac:dyDescent="0.25">
      <c r="B5" s="1" t="s">
        <v>79</v>
      </c>
      <c r="C5" s="111" t="s">
        <v>253</v>
      </c>
      <c r="D5" s="123"/>
      <c r="E5" s="123"/>
      <c r="F5" s="123"/>
      <c r="G5" s="123"/>
      <c r="H5" s="123"/>
      <c r="I5" s="123"/>
      <c r="J5" s="123"/>
      <c r="K5" s="123"/>
      <c r="L5" s="123"/>
    </row>
    <row r="6" spans="1:13" ht="57" customHeight="1" x14ac:dyDescent="0.25">
      <c r="B6" s="1" t="s">
        <v>81</v>
      </c>
      <c r="C6" s="111" t="s">
        <v>254</v>
      </c>
      <c r="D6" s="123"/>
      <c r="E6" s="123"/>
      <c r="F6" s="123"/>
      <c r="G6" s="123"/>
      <c r="H6" s="123"/>
      <c r="I6" s="123"/>
      <c r="J6" s="123"/>
      <c r="K6" s="123"/>
      <c r="L6" s="123"/>
    </row>
    <row r="7" spans="1:13" ht="41.25" customHeight="1" x14ac:dyDescent="0.25">
      <c r="B7" s="1" t="s">
        <v>83</v>
      </c>
      <c r="C7" s="110" t="s">
        <v>84</v>
      </c>
      <c r="D7" s="110"/>
      <c r="E7" s="110"/>
      <c r="F7" s="110"/>
      <c r="G7" s="110"/>
      <c r="H7" s="110"/>
      <c r="I7" s="110"/>
      <c r="J7" s="110"/>
      <c r="K7" s="110"/>
      <c r="L7" s="110"/>
    </row>
    <row r="8" spans="1:13" ht="18.600000000000001" customHeight="1" x14ac:dyDescent="0.25">
      <c r="B8" s="1" t="s">
        <v>85</v>
      </c>
      <c r="C8" s="110" t="s">
        <v>84</v>
      </c>
      <c r="D8" s="110"/>
      <c r="E8" s="110"/>
      <c r="F8" s="110"/>
      <c r="G8" s="110"/>
      <c r="H8" s="110"/>
      <c r="I8" s="110"/>
      <c r="J8" s="110"/>
      <c r="K8" s="110"/>
      <c r="L8" s="110"/>
    </row>
    <row r="9" spans="1:13" ht="15.75" thickBot="1" x14ac:dyDescent="0.3">
      <c r="G9" s="21"/>
      <c r="H9" s="21"/>
      <c r="I9" s="21"/>
      <c r="J9" s="21"/>
      <c r="K9" s="21"/>
    </row>
    <row r="10" spans="1:13" ht="30" x14ac:dyDescent="0.25">
      <c r="A10" s="5" t="s">
        <v>86</v>
      </c>
      <c r="C10" s="11" t="s">
        <v>87</v>
      </c>
      <c r="D10" s="11" t="s">
        <v>3</v>
      </c>
      <c r="E10" s="18">
        <v>2024</v>
      </c>
      <c r="F10" s="18">
        <v>2025</v>
      </c>
      <c r="G10" s="18">
        <v>2026</v>
      </c>
      <c r="H10" s="18">
        <f>G10+1</f>
        <v>2027</v>
      </c>
      <c r="I10" s="18">
        <f>H10+1</f>
        <v>2028</v>
      </c>
      <c r="J10" s="18">
        <f>I10+1</f>
        <v>2029</v>
      </c>
      <c r="K10" s="18">
        <f>J10+1</f>
        <v>2030</v>
      </c>
      <c r="L10" s="33" t="s">
        <v>4</v>
      </c>
      <c r="M10" s="5"/>
    </row>
    <row r="11" spans="1:13" s="5" customFormat="1" ht="15.75" thickBot="1" x14ac:dyDescent="0.3">
      <c r="B11" s="5" t="s">
        <v>88</v>
      </c>
      <c r="C11" s="84" t="s">
        <v>16</v>
      </c>
      <c r="D11" s="11"/>
      <c r="E11" s="87"/>
      <c r="F11" s="90"/>
      <c r="G11" s="88">
        <v>0</v>
      </c>
      <c r="H11" s="88">
        <v>33</v>
      </c>
      <c r="I11" s="88">
        <v>66</v>
      </c>
      <c r="J11" s="88">
        <v>100</v>
      </c>
      <c r="K11" s="88">
        <v>100</v>
      </c>
      <c r="L11" s="59">
        <v>100</v>
      </c>
    </row>
    <row r="12" spans="1:13" x14ac:dyDescent="0.25">
      <c r="B12" s="1" t="s">
        <v>10</v>
      </c>
      <c r="C12" s="10" t="s">
        <v>11</v>
      </c>
      <c r="D12" s="24">
        <f>SUM(E12:K12)</f>
        <v>54196143.299999997</v>
      </c>
      <c r="E12" s="15">
        <v>0</v>
      </c>
      <c r="F12" s="15">
        <v>0</v>
      </c>
      <c r="G12" s="15">
        <v>17884727.25</v>
      </c>
      <c r="H12" s="15">
        <v>17884727.25</v>
      </c>
      <c r="I12" s="15">
        <v>18426688.800000001</v>
      </c>
      <c r="J12" s="15">
        <v>0</v>
      </c>
      <c r="K12" s="15">
        <v>0</v>
      </c>
      <c r="L12" s="14">
        <f>SUM(G12:K12)</f>
        <v>54196143.299999997</v>
      </c>
      <c r="M12" s="47"/>
    </row>
    <row r="13" spans="1:13" x14ac:dyDescent="0.25">
      <c r="B13" s="1" t="s">
        <v>13</v>
      </c>
      <c r="C13" s="10" t="s">
        <v>11</v>
      </c>
      <c r="D13" s="24">
        <f>SUM(E13:K13)</f>
        <v>-63020.634664090394</v>
      </c>
      <c r="E13" s="15">
        <v>0</v>
      </c>
      <c r="F13" s="15">
        <v>0</v>
      </c>
      <c r="G13" s="15">
        <v>0</v>
      </c>
      <c r="H13" s="15">
        <v>-6955.4546619230205</v>
      </c>
      <c r="I13" s="15">
        <v>-13910.909323846041</v>
      </c>
      <c r="J13" s="15">
        <v>-21077.135339160668</v>
      </c>
      <c r="K13" s="15">
        <v>-21077.135339160668</v>
      </c>
      <c r="L13" s="14">
        <f>SUM(G13:K13)</f>
        <v>-63020.634664090394</v>
      </c>
      <c r="M13" s="47"/>
    </row>
    <row r="14" spans="1:13" x14ac:dyDescent="0.25">
      <c r="B14" s="1" t="s">
        <v>15</v>
      </c>
      <c r="C14" s="10" t="s">
        <v>16</v>
      </c>
      <c r="D14" s="104">
        <v>3.2300000000000002E-2</v>
      </c>
    </row>
    <row r="15" spans="1:13" ht="30" x14ac:dyDescent="0.25">
      <c r="B15" s="4" t="s">
        <v>18</v>
      </c>
      <c r="C15" s="10" t="s">
        <v>16</v>
      </c>
      <c r="D15" s="104">
        <v>3.5000000000000003E-2</v>
      </c>
    </row>
    <row r="16" spans="1:13" x14ac:dyDescent="0.25">
      <c r="B16" s="1" t="s">
        <v>20</v>
      </c>
      <c r="C16" s="10" t="s">
        <v>16</v>
      </c>
      <c r="D16" s="104">
        <v>0.5</v>
      </c>
    </row>
    <row r="17" spans="1:10" x14ac:dyDescent="0.25">
      <c r="B17" s="1" t="s">
        <v>22</v>
      </c>
      <c r="C17" s="10" t="s">
        <v>16</v>
      </c>
      <c r="D17" s="104">
        <v>0.5</v>
      </c>
    </row>
    <row r="18" spans="1:10" x14ac:dyDescent="0.25">
      <c r="B18" s="1" t="s">
        <v>24</v>
      </c>
      <c r="C18" s="25" t="str">
        <f>"£/"&amp;$C$11</f>
        <v>£/%</v>
      </c>
      <c r="D18" s="23">
        <v>0</v>
      </c>
    </row>
    <row r="20" spans="1:10" x14ac:dyDescent="0.25">
      <c r="A20" s="5" t="s">
        <v>26</v>
      </c>
      <c r="B20" s="98" t="s">
        <v>90</v>
      </c>
      <c r="C20" s="99" t="s">
        <v>87</v>
      </c>
      <c r="D20" s="101" t="s">
        <v>91</v>
      </c>
    </row>
    <row r="21" spans="1:10" x14ac:dyDescent="0.25">
      <c r="B21" s="1" t="s">
        <v>27</v>
      </c>
      <c r="C21" s="10" t="s">
        <v>16</v>
      </c>
      <c r="D21" s="20">
        <v>0</v>
      </c>
    </row>
    <row r="22" spans="1:10" x14ac:dyDescent="0.25">
      <c r="B22" s="1" t="s">
        <v>29</v>
      </c>
      <c r="C22" s="10" t="s">
        <v>16</v>
      </c>
      <c r="D22" s="20">
        <v>0</v>
      </c>
    </row>
    <row r="23" spans="1:10" x14ac:dyDescent="0.25">
      <c r="B23" s="1" t="s">
        <v>31</v>
      </c>
      <c r="C23" s="10" t="s">
        <v>16</v>
      </c>
      <c r="D23" s="20">
        <v>0</v>
      </c>
    </row>
    <row r="24" spans="1:10" x14ac:dyDescent="0.25">
      <c r="B24" s="1" t="s">
        <v>33</v>
      </c>
      <c r="C24" s="10" t="s">
        <v>16</v>
      </c>
      <c r="D24" s="27">
        <f>1-SUM(D21:D23)</f>
        <v>1</v>
      </c>
    </row>
    <row r="26" spans="1:10" x14ac:dyDescent="0.25">
      <c r="A26" s="5" t="s">
        <v>35</v>
      </c>
      <c r="C26" s="99" t="s">
        <v>87</v>
      </c>
      <c r="D26" s="105" t="s">
        <v>36</v>
      </c>
      <c r="E26" s="22" t="s">
        <v>37</v>
      </c>
      <c r="F26" s="22" t="s">
        <v>38</v>
      </c>
      <c r="G26" s="22" t="s">
        <v>39</v>
      </c>
      <c r="H26" s="22" t="s">
        <v>40</v>
      </c>
      <c r="I26" s="1"/>
      <c r="J26" s="1"/>
    </row>
    <row r="27" spans="1:10" x14ac:dyDescent="0.25">
      <c r="B27" s="1" t="s">
        <v>41</v>
      </c>
      <c r="C27" s="25" t="str">
        <f t="shared" ref="C27:C29" si="0">"£/"&amp;$C$11</f>
        <v>£/%</v>
      </c>
      <c r="D27" s="106">
        <f>MAX(0,(D12+D13)/L11*D16-D18)</f>
        <v>270665.61332667957</v>
      </c>
      <c r="E27" s="24">
        <f>$D27*$D$21</f>
        <v>0</v>
      </c>
      <c r="F27" s="24">
        <f>$D27*$D$22</f>
        <v>0</v>
      </c>
      <c r="G27" s="24">
        <f>$D27*$D$23</f>
        <v>0</v>
      </c>
      <c r="H27" s="24">
        <f>$D27*$D$24*$D$17</f>
        <v>135332.80666333978</v>
      </c>
      <c r="I27" s="1"/>
      <c r="J27" s="1"/>
    </row>
    <row r="28" spans="1:10" x14ac:dyDescent="0.25">
      <c r="B28" s="1" t="s">
        <v>43</v>
      </c>
      <c r="C28" s="25" t="str">
        <f t="shared" si="0"/>
        <v>£/%</v>
      </c>
      <c r="D28" s="106">
        <f>D27*D14</f>
        <v>8742.4993104517507</v>
      </c>
      <c r="E28" s="24">
        <f t="shared" ref="E28:E29" si="1">$D28*$D$21</f>
        <v>0</v>
      </c>
      <c r="F28" s="24">
        <f t="shared" ref="F28:F29" si="2">$D28*$D$22</f>
        <v>0</v>
      </c>
      <c r="G28" s="24">
        <f t="shared" ref="G28:G29" si="3">$D28*$D$23</f>
        <v>0</v>
      </c>
      <c r="H28" s="24">
        <f>$D28*$D$24*$D$17</f>
        <v>4371.2496552258754</v>
      </c>
      <c r="I28" s="1"/>
      <c r="J28" s="1"/>
    </row>
    <row r="29" spans="1:10" x14ac:dyDescent="0.25">
      <c r="B29" s="1" t="s">
        <v>45</v>
      </c>
      <c r="C29" s="25" t="str">
        <f t="shared" si="0"/>
        <v>£/%</v>
      </c>
      <c r="D29" s="106">
        <f>MAX(0,((D12+D13)/L11)*D16*D15+D13*D16/SUM(E11:K11)-D18)+D28</f>
        <v>18110.410100189732</v>
      </c>
      <c r="E29" s="24">
        <f t="shared" si="1"/>
        <v>0</v>
      </c>
      <c r="F29" s="24">
        <f t="shared" si="2"/>
        <v>0</v>
      </c>
      <c r="G29" s="24">
        <f t="shared" si="3"/>
        <v>0</v>
      </c>
      <c r="H29" s="24">
        <f>$D29*$D$24*$D$17</f>
        <v>9055.2050500948662</v>
      </c>
      <c r="I29" s="1"/>
      <c r="J29" s="1"/>
    </row>
    <row r="32" spans="1:10" x14ac:dyDescent="0.25">
      <c r="A32" s="5" t="s">
        <v>92</v>
      </c>
    </row>
    <row r="33" spans="1:12" x14ac:dyDescent="0.25">
      <c r="B33" s="1" t="s">
        <v>93</v>
      </c>
      <c r="E33" s="15"/>
      <c r="F33" s="52"/>
      <c r="G33" s="28">
        <v>0</v>
      </c>
      <c r="H33" s="28">
        <v>33</v>
      </c>
      <c r="I33" s="28">
        <v>66</v>
      </c>
      <c r="J33" s="28">
        <v>100</v>
      </c>
      <c r="K33" s="28">
        <v>100</v>
      </c>
      <c r="L33" s="15">
        <v>100</v>
      </c>
    </row>
    <row r="34" spans="1:12" x14ac:dyDescent="0.25">
      <c r="B34" s="1" t="s">
        <v>41</v>
      </c>
      <c r="E34" s="16"/>
      <c r="F34" s="16"/>
      <c r="G34" s="16"/>
      <c r="H34" s="16"/>
      <c r="I34" s="16"/>
      <c r="J34" s="16"/>
      <c r="K34" s="16"/>
      <c r="L34" s="14">
        <f>MAX(0,$L$11-L33)</f>
        <v>0</v>
      </c>
    </row>
    <row r="35" spans="1:12" x14ac:dyDescent="0.25">
      <c r="B35" s="1" t="s">
        <v>43</v>
      </c>
      <c r="E35" s="14">
        <f t="shared" ref="E35:H35" si="4">MAX(0,MIN(E$11-E33,$L$11-$L33))</f>
        <v>0</v>
      </c>
      <c r="F35" s="14">
        <f t="shared" si="4"/>
        <v>0</v>
      </c>
      <c r="G35" s="14">
        <f t="shared" si="4"/>
        <v>0</v>
      </c>
      <c r="H35" s="14">
        <f t="shared" si="4"/>
        <v>0</v>
      </c>
      <c r="I35" s="14">
        <f>MAX(0,MIN(I$11-I33,$L$11-$L33))</f>
        <v>0</v>
      </c>
      <c r="J35" s="14">
        <f t="shared" ref="J35:K35" si="5">MAX(0,MIN(J$11-J33,$L$11-$L33))</f>
        <v>0</v>
      </c>
      <c r="K35" s="14">
        <f t="shared" si="5"/>
        <v>0</v>
      </c>
      <c r="L35" s="16"/>
    </row>
    <row r="36" spans="1:12" x14ac:dyDescent="0.25">
      <c r="B36" s="1" t="s">
        <v>45</v>
      </c>
      <c r="E36" s="14">
        <f>MAX(0,E$11-E33-($L$11-IF($L33&gt;$L$11,$L$11,$L33)))</f>
        <v>0</v>
      </c>
      <c r="F36" s="14">
        <f t="shared" ref="F36:K36" si="6">MAX(0,F$11-F33-($L$11-IF($L33&gt;$L$11,$L$11,$L33)))</f>
        <v>0</v>
      </c>
      <c r="G36" s="14">
        <f t="shared" si="6"/>
        <v>0</v>
      </c>
      <c r="H36" s="14">
        <f t="shared" si="6"/>
        <v>0</v>
      </c>
      <c r="I36" s="14">
        <f t="shared" si="6"/>
        <v>0</v>
      </c>
      <c r="J36" s="14">
        <f t="shared" si="6"/>
        <v>0</v>
      </c>
      <c r="K36" s="14">
        <f t="shared" si="6"/>
        <v>0</v>
      </c>
      <c r="L36" s="16"/>
    </row>
    <row r="37" spans="1:12" ht="15.75" thickBot="1" x14ac:dyDescent="0.3">
      <c r="B37" s="8" t="s">
        <v>5</v>
      </c>
      <c r="C37" s="12"/>
      <c r="D37" s="12"/>
      <c r="E37" s="17"/>
      <c r="F37" s="17"/>
      <c r="G37" s="17"/>
      <c r="H37" s="17"/>
      <c r="I37" s="17"/>
      <c r="J37" s="17"/>
      <c r="K37" s="17"/>
      <c r="L37" s="17"/>
    </row>
    <row r="38" spans="1:12" ht="15.75" thickTop="1" x14ac:dyDescent="0.25"/>
    <row r="39" spans="1:12" x14ac:dyDescent="0.25">
      <c r="A39" s="5" t="s">
        <v>94</v>
      </c>
      <c r="D39" s="22" t="s">
        <v>37</v>
      </c>
      <c r="E39" s="22" t="s">
        <v>38</v>
      </c>
      <c r="F39" s="22" t="s">
        <v>39</v>
      </c>
      <c r="G39" s="22" t="s">
        <v>40</v>
      </c>
      <c r="H39" s="22" t="s">
        <v>95</v>
      </c>
    </row>
    <row r="40" spans="1:12" x14ac:dyDescent="0.25">
      <c r="B40" s="1" t="s">
        <v>41</v>
      </c>
      <c r="D40" s="3">
        <f t="shared" ref="D40:G42" si="7">SUM($E34:$L34)*E27</f>
        <v>0</v>
      </c>
      <c r="E40" s="3">
        <f t="shared" si="7"/>
        <v>0</v>
      </c>
      <c r="F40" s="3">
        <f t="shared" si="7"/>
        <v>0</v>
      </c>
      <c r="G40" s="3">
        <f t="shared" si="7"/>
        <v>0</v>
      </c>
      <c r="H40" s="6">
        <f>SUM(D40:G40)</f>
        <v>0</v>
      </c>
    </row>
    <row r="41" spans="1:12" x14ac:dyDescent="0.25">
      <c r="B41" s="1" t="s">
        <v>43</v>
      </c>
      <c r="D41" s="3">
        <f t="shared" si="7"/>
        <v>0</v>
      </c>
      <c r="E41" s="3">
        <f t="shared" si="7"/>
        <v>0</v>
      </c>
      <c r="F41" s="3">
        <f t="shared" si="7"/>
        <v>0</v>
      </c>
      <c r="G41" s="3">
        <f t="shared" si="7"/>
        <v>0</v>
      </c>
      <c r="H41" s="6">
        <f t="shared" ref="H41:H42" si="8">SUM(D41:G41)</f>
        <v>0</v>
      </c>
    </row>
    <row r="42" spans="1:12" x14ac:dyDescent="0.25">
      <c r="B42" s="1" t="s">
        <v>45</v>
      </c>
      <c r="D42" s="3">
        <f t="shared" si="7"/>
        <v>0</v>
      </c>
      <c r="E42" s="3">
        <f t="shared" si="7"/>
        <v>0</v>
      </c>
      <c r="F42" s="3">
        <f t="shared" si="7"/>
        <v>0</v>
      </c>
      <c r="G42" s="3">
        <f t="shared" si="7"/>
        <v>0</v>
      </c>
      <c r="H42" s="6">
        <f t="shared" si="8"/>
        <v>0</v>
      </c>
    </row>
    <row r="43" spans="1:12" ht="15.75" thickBot="1" x14ac:dyDescent="0.3">
      <c r="B43" s="29" t="s">
        <v>5</v>
      </c>
      <c r="C43" s="29"/>
      <c r="D43" s="9">
        <f>SUM(D40:D42)</f>
        <v>0</v>
      </c>
      <c r="E43" s="9">
        <f t="shared" ref="E43:H43" si="9">SUM(E40:E42)</f>
        <v>0</v>
      </c>
      <c r="F43" s="9">
        <f t="shared" si="9"/>
        <v>0</v>
      </c>
      <c r="G43" s="9">
        <f t="shared" si="9"/>
        <v>0</v>
      </c>
      <c r="H43" s="9">
        <f t="shared" si="9"/>
        <v>0</v>
      </c>
    </row>
    <row r="44" spans="1:12" ht="15.75" thickTop="1" x14ac:dyDescent="0.25"/>
  </sheetData>
  <mergeCells count="5">
    <mergeCell ref="C4:L4"/>
    <mergeCell ref="C5:L5"/>
    <mergeCell ref="C6:L6"/>
    <mergeCell ref="C7:L7"/>
    <mergeCell ref="C8:L8"/>
  </mergeCells>
  <pageMargins left="0.7" right="0.7" top="0.75" bottom="0.75" header="0.3" footer="0.3"/>
  <pageSetup paperSize="9"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44"/>
  <sheetViews>
    <sheetView zoomScale="112" zoomScaleNormal="112" workbookViewId="0">
      <pane xSplit="2" ySplit="1" topLeftCell="C2" activePane="bottomRight" state="frozen"/>
      <selection pane="topRight" activeCell="C1" sqref="C1"/>
      <selection pane="bottomLeft" activeCell="A2" sqref="A2"/>
      <selection pane="bottomRight" activeCell="C2" sqref="C2"/>
    </sheetView>
  </sheetViews>
  <sheetFormatPr defaultColWidth="8.85546875" defaultRowHeight="15" x14ac:dyDescent="0.25"/>
  <cols>
    <col min="1" max="1" width="2.7109375" style="5" customWidth="1"/>
    <col min="2" max="2" width="30.28515625" style="1" customWidth="1"/>
    <col min="3" max="3" width="12.7109375" style="10" customWidth="1"/>
    <col min="4" max="4" width="12.5703125" style="10" bestFit="1" customWidth="1"/>
    <col min="5" max="6" width="11.85546875" style="14" customWidth="1"/>
    <col min="7" max="11" width="13.42578125" style="14" customWidth="1"/>
    <col min="12" max="12" width="10.5703125" style="14" bestFit="1" customWidth="1"/>
    <col min="13" max="13" width="1.7109375" style="1" customWidth="1"/>
    <col min="14" max="14" width="13.7109375" style="1" bestFit="1" customWidth="1"/>
    <col min="15" max="15" width="11.7109375" style="1" bestFit="1" customWidth="1"/>
    <col min="16" max="16384" width="8.85546875" style="1"/>
  </cols>
  <sheetData>
    <row r="1" spans="1:13" ht="18.75" x14ac:dyDescent="0.25">
      <c r="A1" s="2" t="s">
        <v>255</v>
      </c>
    </row>
    <row r="3" spans="1:13" x14ac:dyDescent="0.25">
      <c r="A3" s="5" t="s">
        <v>76</v>
      </c>
    </row>
    <row r="4" spans="1:13" ht="114.75" customHeight="1" x14ac:dyDescent="0.25">
      <c r="B4" s="1" t="s">
        <v>77</v>
      </c>
      <c r="C4" s="111" t="s">
        <v>256</v>
      </c>
      <c r="D4" s="111"/>
      <c r="E4" s="111"/>
      <c r="F4" s="111"/>
      <c r="G4" s="111"/>
      <c r="H4" s="111"/>
      <c r="I4" s="111"/>
      <c r="J4" s="111"/>
      <c r="K4" s="111"/>
      <c r="L4" s="111"/>
    </row>
    <row r="5" spans="1:13" ht="121.5" customHeight="1" x14ac:dyDescent="0.25">
      <c r="B5" s="1" t="s">
        <v>79</v>
      </c>
      <c r="C5" s="111" t="s">
        <v>257</v>
      </c>
      <c r="D5" s="111"/>
      <c r="E5" s="111"/>
      <c r="F5" s="111"/>
      <c r="G5" s="111"/>
      <c r="H5" s="111"/>
      <c r="I5" s="111"/>
      <c r="J5" s="111"/>
      <c r="K5" s="111"/>
      <c r="L5" s="111"/>
    </row>
    <row r="6" spans="1:13" ht="168.75" customHeight="1" x14ac:dyDescent="0.25">
      <c r="B6" s="1" t="s">
        <v>81</v>
      </c>
      <c r="C6" s="111" t="s">
        <v>258</v>
      </c>
      <c r="D6" s="111"/>
      <c r="E6" s="111"/>
      <c r="F6" s="111"/>
      <c r="G6" s="111"/>
      <c r="H6" s="111"/>
      <c r="I6" s="111"/>
      <c r="J6" s="111"/>
      <c r="K6" s="111"/>
      <c r="L6" s="111"/>
    </row>
    <row r="7" spans="1:13" ht="48.6" customHeight="1" x14ac:dyDescent="0.25">
      <c r="B7" s="1" t="s">
        <v>83</v>
      </c>
      <c r="C7" s="111" t="s">
        <v>259</v>
      </c>
      <c r="D7" s="111"/>
      <c r="E7" s="111"/>
      <c r="F7" s="111"/>
      <c r="G7" s="111"/>
      <c r="H7" s="111"/>
      <c r="I7" s="111"/>
      <c r="J7" s="111"/>
      <c r="K7" s="111"/>
      <c r="L7" s="111"/>
    </row>
    <row r="8" spans="1:13" ht="65.45" customHeight="1" x14ac:dyDescent="0.25">
      <c r="B8" s="1" t="s">
        <v>85</v>
      </c>
      <c r="C8" s="111" t="s">
        <v>260</v>
      </c>
      <c r="D8" s="111"/>
      <c r="E8" s="111"/>
      <c r="F8" s="111"/>
      <c r="G8" s="111"/>
      <c r="H8" s="111"/>
      <c r="I8" s="111"/>
      <c r="J8" s="111"/>
      <c r="K8" s="111"/>
      <c r="L8" s="111"/>
    </row>
    <row r="9" spans="1:13" x14ac:dyDescent="0.25">
      <c r="G9" s="21"/>
      <c r="H9" s="21"/>
      <c r="I9" s="21"/>
      <c r="J9" s="21"/>
      <c r="K9" s="21"/>
    </row>
    <row r="10" spans="1:13" ht="30" x14ac:dyDescent="0.25">
      <c r="A10" s="5" t="s">
        <v>86</v>
      </c>
      <c r="C10" s="11" t="s">
        <v>87</v>
      </c>
      <c r="D10" s="11" t="s">
        <v>3</v>
      </c>
      <c r="E10" s="18">
        <v>2024</v>
      </c>
      <c r="F10" s="18">
        <v>2025</v>
      </c>
      <c r="G10" s="18">
        <v>2026</v>
      </c>
      <c r="H10" s="18">
        <f>G10+1</f>
        <v>2027</v>
      </c>
      <c r="I10" s="18">
        <f>H10+1</f>
        <v>2028</v>
      </c>
      <c r="J10" s="18">
        <f>I10+1</f>
        <v>2029</v>
      </c>
      <c r="K10" s="18">
        <f>J10+1</f>
        <v>2030</v>
      </c>
      <c r="L10" s="71" t="s">
        <v>4</v>
      </c>
      <c r="M10" s="5"/>
    </row>
    <row r="11" spans="1:13" s="5" customFormat="1" x14ac:dyDescent="0.25">
      <c r="B11" s="5" t="s">
        <v>88</v>
      </c>
      <c r="C11" s="84" t="s">
        <v>261</v>
      </c>
      <c r="D11" s="11"/>
      <c r="E11" s="87">
        <v>0</v>
      </c>
      <c r="F11" s="87">
        <v>0</v>
      </c>
      <c r="G11" s="88">
        <v>9135.256754539394</v>
      </c>
      <c r="H11" s="88">
        <v>20156.20859146303</v>
      </c>
      <c r="I11" s="88">
        <v>34540.821155600643</v>
      </c>
      <c r="J11" s="88">
        <v>52471.630954851818</v>
      </c>
      <c r="K11" s="88">
        <v>85805.641236534211</v>
      </c>
      <c r="L11" s="89">
        <f>K11</f>
        <v>85805.641236534211</v>
      </c>
    </row>
    <row r="12" spans="1:13" x14ac:dyDescent="0.25">
      <c r="B12" s="1" t="s">
        <v>10</v>
      </c>
      <c r="C12" s="10" t="s">
        <v>11</v>
      </c>
      <c r="D12" s="24">
        <f>SUM(E12:K12)</f>
        <v>73489375.376318425</v>
      </c>
      <c r="E12" s="15">
        <v>0</v>
      </c>
      <c r="F12" s="15">
        <v>0</v>
      </c>
      <c r="G12" s="15">
        <v>19287273.34390638</v>
      </c>
      <c r="H12" s="15">
        <v>13778825.343906384</v>
      </c>
      <c r="I12" s="15">
        <v>20660898.688505657</v>
      </c>
      <c r="J12" s="15">
        <v>17656807</v>
      </c>
      <c r="K12" s="15">
        <v>2105571</v>
      </c>
    </row>
    <row r="13" spans="1:13" x14ac:dyDescent="0.25">
      <c r="B13" s="1" t="s">
        <v>13</v>
      </c>
      <c r="C13" s="10" t="s">
        <v>11</v>
      </c>
      <c r="D13" s="24">
        <f>SUM(E13:K13)</f>
        <v>-6076028.0988261886</v>
      </c>
      <c r="E13" s="15">
        <v>0</v>
      </c>
      <c r="F13" s="15">
        <v>0</v>
      </c>
      <c r="G13" s="15">
        <v>2257789.5198498629</v>
      </c>
      <c r="H13" s="15">
        <v>306343.98654464813</v>
      </c>
      <c r="I13" s="15">
        <v>-2019921.7652364152</v>
      </c>
      <c r="J13" s="15">
        <v>-2834960.8250898486</v>
      </c>
      <c r="K13" s="15">
        <v>-3785279.0148944356</v>
      </c>
    </row>
    <row r="14" spans="1:13" x14ac:dyDescent="0.25">
      <c r="B14" s="1" t="s">
        <v>15</v>
      </c>
      <c r="C14" s="10" t="s">
        <v>16</v>
      </c>
      <c r="D14" s="104">
        <v>3.5000000000000003E-2</v>
      </c>
    </row>
    <row r="15" spans="1:13" ht="30" x14ac:dyDescent="0.25">
      <c r="B15" s="4" t="s">
        <v>18</v>
      </c>
      <c r="C15" s="10" t="s">
        <v>16</v>
      </c>
      <c r="D15" s="104">
        <v>0.25283</v>
      </c>
    </row>
    <row r="16" spans="1:13" x14ac:dyDescent="0.25">
      <c r="B16" s="1" t="s">
        <v>20</v>
      </c>
      <c r="C16" s="10" t="s">
        <v>16</v>
      </c>
      <c r="D16" s="104">
        <v>0.68695624999999993</v>
      </c>
    </row>
    <row r="17" spans="1:10" x14ac:dyDescent="0.25">
      <c r="B17" s="1" t="s">
        <v>22</v>
      </c>
      <c r="C17" s="10" t="s">
        <v>16</v>
      </c>
      <c r="D17" s="104">
        <v>0.5</v>
      </c>
    </row>
    <row r="18" spans="1:10" x14ac:dyDescent="0.25">
      <c r="B18" s="1" t="s">
        <v>24</v>
      </c>
      <c r="C18" s="25" t="str">
        <f>"£/"&amp;$C$11</f>
        <v>£/tCO2e</v>
      </c>
      <c r="D18" s="23">
        <v>107.44143388926373</v>
      </c>
    </row>
    <row r="20" spans="1:10" x14ac:dyDescent="0.25">
      <c r="A20" s="5" t="s">
        <v>26</v>
      </c>
      <c r="B20" s="98" t="s">
        <v>90</v>
      </c>
      <c r="C20" s="99" t="s">
        <v>87</v>
      </c>
      <c r="D20" s="101" t="s">
        <v>91</v>
      </c>
    </row>
    <row r="21" spans="1:10" x14ac:dyDescent="0.25">
      <c r="B21" s="1" t="s">
        <v>27</v>
      </c>
      <c r="C21" s="10" t="s">
        <v>16</v>
      </c>
      <c r="D21" s="20">
        <v>8.9999999999999976E-3</v>
      </c>
    </row>
    <row r="22" spans="1:10" x14ac:dyDescent="0.25">
      <c r="B22" s="1" t="s">
        <v>29</v>
      </c>
      <c r="C22" s="10" t="s">
        <v>16</v>
      </c>
      <c r="D22" s="20">
        <v>0.370425</v>
      </c>
    </row>
    <row r="23" spans="1:10" x14ac:dyDescent="0.25">
      <c r="B23" s="1" t="s">
        <v>31</v>
      </c>
      <c r="C23" s="10" t="s">
        <v>16</v>
      </c>
      <c r="D23" s="20">
        <v>0.24666250000000001</v>
      </c>
    </row>
    <row r="24" spans="1:10" x14ac:dyDescent="0.25">
      <c r="B24" s="1" t="s">
        <v>33</v>
      </c>
      <c r="C24" s="10" t="s">
        <v>16</v>
      </c>
      <c r="D24" s="27">
        <v>0.37391249999999998</v>
      </c>
    </row>
    <row r="26" spans="1:10" x14ac:dyDescent="0.25">
      <c r="A26" s="5" t="s">
        <v>35</v>
      </c>
      <c r="C26" s="99" t="s">
        <v>87</v>
      </c>
      <c r="D26" s="107" t="s">
        <v>95</v>
      </c>
      <c r="E26" s="22" t="s">
        <v>37</v>
      </c>
      <c r="F26" s="22" t="s">
        <v>38</v>
      </c>
      <c r="G26" s="22" t="s">
        <v>39</v>
      </c>
      <c r="H26" s="22" t="s">
        <v>40</v>
      </c>
      <c r="I26" s="1"/>
      <c r="J26" s="1"/>
    </row>
    <row r="27" spans="1:10" x14ac:dyDescent="0.25">
      <c r="B27" s="1" t="s">
        <v>41</v>
      </c>
      <c r="C27" s="25" t="str">
        <f t="shared" ref="C27:C29" si="0">"£/"&amp;$C$11</f>
        <v>£/tCO2e</v>
      </c>
      <c r="D27" s="108">
        <f>MAX(0,(D12+D13)/L11*D16-D18)</f>
        <v>432.26690670846324</v>
      </c>
      <c r="E27" s="24">
        <f>$D27*$D$21</f>
        <v>3.8904021603761683</v>
      </c>
      <c r="F27" s="24">
        <f>$D27*$D$22</f>
        <v>160.12246891748251</v>
      </c>
      <c r="G27" s="24">
        <f>$D27*$D$23</f>
        <v>106.62403587597632</v>
      </c>
      <c r="H27" s="24">
        <f>$D27*$D$24*$D$17</f>
        <v>80.814999877314122</v>
      </c>
      <c r="I27" s="1"/>
      <c r="J27" s="1"/>
    </row>
    <row r="28" spans="1:10" x14ac:dyDescent="0.25">
      <c r="B28" s="1" t="s">
        <v>43</v>
      </c>
      <c r="C28" s="25" t="str">
        <f t="shared" si="0"/>
        <v>£/tCO2e</v>
      </c>
      <c r="D28" s="108">
        <f>D27*D14</f>
        <v>15.129341734796215</v>
      </c>
      <c r="E28" s="24">
        <f t="shared" ref="E28:E29" si="1">$D28*$D$21</f>
        <v>0.1361640756131659</v>
      </c>
      <c r="F28" s="24">
        <f t="shared" ref="F28:F29" si="2">$D28*$D$22</f>
        <v>5.6042864121118878</v>
      </c>
      <c r="G28" s="24">
        <f t="shared" ref="G28:G29" si="3">$D28*$D$23</f>
        <v>3.7318412556591714</v>
      </c>
      <c r="H28" s="24">
        <f>$D28*$D$24*$D$17</f>
        <v>2.8285249957059948</v>
      </c>
      <c r="I28" s="1"/>
      <c r="J28" s="1"/>
    </row>
    <row r="29" spans="1:10" x14ac:dyDescent="0.25">
      <c r="B29" s="1" t="s">
        <v>45</v>
      </c>
      <c r="C29" s="25" t="str">
        <f t="shared" si="0"/>
        <v>£/tCO2e</v>
      </c>
      <c r="D29" s="108">
        <f>MAX(0,((D12+D13)/L11)*D16*D15+D13*D16/SUM(E11:K11)-D18)+D28</f>
        <v>23.490373182279697</v>
      </c>
      <c r="E29" s="24">
        <f t="shared" si="1"/>
        <v>0.21141335864051722</v>
      </c>
      <c r="F29" s="24">
        <f t="shared" si="2"/>
        <v>8.7014214860459571</v>
      </c>
      <c r="G29" s="24">
        <f t="shared" si="3"/>
        <v>5.7941941750740655</v>
      </c>
      <c r="H29" s="24">
        <f>$D29*$D$24*$D$17</f>
        <v>4.3916720812595784</v>
      </c>
      <c r="I29" s="1"/>
      <c r="J29" s="1"/>
    </row>
    <row r="32" spans="1:10" x14ac:dyDescent="0.25">
      <c r="A32" s="5" t="s">
        <v>92</v>
      </c>
    </row>
    <row r="33" spans="1:12" x14ac:dyDescent="0.25">
      <c r="B33" s="1" t="s">
        <v>48</v>
      </c>
      <c r="E33" s="15">
        <v>0</v>
      </c>
      <c r="F33" s="15">
        <v>0</v>
      </c>
      <c r="G33" s="15">
        <v>9135.256754539394</v>
      </c>
      <c r="H33" s="15">
        <v>20156.20859146303</v>
      </c>
      <c r="I33" s="15">
        <v>34540.821155600643</v>
      </c>
      <c r="J33" s="15">
        <v>52471.630954851818</v>
      </c>
      <c r="K33" s="15">
        <v>85805.641236534211</v>
      </c>
      <c r="L33" s="15">
        <v>85805.641236534211</v>
      </c>
    </row>
    <row r="34" spans="1:12" x14ac:dyDescent="0.25">
      <c r="B34" s="1" t="s">
        <v>41</v>
      </c>
      <c r="E34" s="16"/>
      <c r="F34" s="16"/>
      <c r="G34" s="16"/>
      <c r="H34" s="16"/>
      <c r="I34" s="16"/>
      <c r="J34" s="16"/>
      <c r="K34" s="16"/>
      <c r="L34" s="14">
        <f>MAX(0,$L$11-L33)</f>
        <v>0</v>
      </c>
    </row>
    <row r="35" spans="1:12" x14ac:dyDescent="0.25">
      <c r="B35" s="1" t="s">
        <v>43</v>
      </c>
      <c r="E35" s="14">
        <f t="shared" ref="E35:H35" si="4">MAX(0,MIN(E$11-E33,$L$11-$L33))</f>
        <v>0</v>
      </c>
      <c r="F35" s="14">
        <f t="shared" si="4"/>
        <v>0</v>
      </c>
      <c r="G35" s="14">
        <f t="shared" si="4"/>
        <v>0</v>
      </c>
      <c r="H35" s="14">
        <f t="shared" si="4"/>
        <v>0</v>
      </c>
      <c r="I35" s="14">
        <f>MAX(0,MIN(I$11-I33,$L$11-$L33))</f>
        <v>0</v>
      </c>
      <c r="J35" s="14">
        <f t="shared" ref="J35:K35" si="5">MAX(0,MIN(J$11-J33,$L$11-$L33))</f>
        <v>0</v>
      </c>
      <c r="K35" s="14">
        <f t="shared" si="5"/>
        <v>0</v>
      </c>
      <c r="L35" s="16"/>
    </row>
    <row r="36" spans="1:12" x14ac:dyDescent="0.25">
      <c r="B36" s="1" t="s">
        <v>45</v>
      </c>
      <c r="E36" s="14">
        <f>MAX(0,E$11-E33-($L$11-IF($L33&gt;$L$11,$L$11,$L33)))</f>
        <v>0</v>
      </c>
      <c r="F36" s="14">
        <f t="shared" ref="F36:K36" si="6">MAX(0,F$11-F33-($L$11-IF($L33&gt;$L$11,$L$11,$L33)))</f>
        <v>0</v>
      </c>
      <c r="G36" s="14">
        <f t="shared" si="6"/>
        <v>0</v>
      </c>
      <c r="H36" s="14">
        <f t="shared" si="6"/>
        <v>0</v>
      </c>
      <c r="I36" s="14">
        <f t="shared" si="6"/>
        <v>0</v>
      </c>
      <c r="J36" s="14">
        <f t="shared" si="6"/>
        <v>0</v>
      </c>
      <c r="K36" s="14">
        <f t="shared" si="6"/>
        <v>0</v>
      </c>
      <c r="L36" s="16"/>
    </row>
    <row r="37" spans="1:12" ht="15.75" thickBot="1" x14ac:dyDescent="0.3">
      <c r="B37" s="8" t="s">
        <v>5</v>
      </c>
      <c r="C37" s="12"/>
      <c r="D37" s="12"/>
      <c r="E37" s="17"/>
      <c r="F37" s="17"/>
      <c r="G37" s="17"/>
      <c r="H37" s="17"/>
      <c r="I37" s="17"/>
      <c r="J37" s="17"/>
      <c r="K37" s="17"/>
      <c r="L37" s="17"/>
    </row>
    <row r="38" spans="1:12" ht="15.75" thickTop="1" x14ac:dyDescent="0.25"/>
    <row r="39" spans="1:12" x14ac:dyDescent="0.25">
      <c r="A39" s="5" t="s">
        <v>94</v>
      </c>
      <c r="D39" s="22" t="s">
        <v>37</v>
      </c>
      <c r="E39" s="22" t="s">
        <v>38</v>
      </c>
      <c r="F39" s="22" t="s">
        <v>39</v>
      </c>
      <c r="G39" s="22" t="s">
        <v>40</v>
      </c>
      <c r="H39" s="22" t="s">
        <v>95</v>
      </c>
    </row>
    <row r="40" spans="1:12" x14ac:dyDescent="0.25">
      <c r="B40" s="1" t="s">
        <v>41</v>
      </c>
      <c r="D40" s="3">
        <f t="shared" ref="D40:G42" si="7">SUM($E34:$L34)*E27</f>
        <v>0</v>
      </c>
      <c r="E40" s="3">
        <f t="shared" si="7"/>
        <v>0</v>
      </c>
      <c r="F40" s="3">
        <f t="shared" si="7"/>
        <v>0</v>
      </c>
      <c r="G40" s="3">
        <f t="shared" si="7"/>
        <v>0</v>
      </c>
      <c r="H40" s="6">
        <f>SUM(D40:G40)</f>
        <v>0</v>
      </c>
    </row>
    <row r="41" spans="1:12" x14ac:dyDescent="0.25">
      <c r="B41" s="1" t="s">
        <v>43</v>
      </c>
      <c r="D41" s="3">
        <f t="shared" si="7"/>
        <v>0</v>
      </c>
      <c r="E41" s="3">
        <f t="shared" si="7"/>
        <v>0</v>
      </c>
      <c r="F41" s="3">
        <f t="shared" si="7"/>
        <v>0</v>
      </c>
      <c r="G41" s="3">
        <f t="shared" si="7"/>
        <v>0</v>
      </c>
      <c r="H41" s="6">
        <f t="shared" ref="H41:H42" si="8">SUM(D41:G41)</f>
        <v>0</v>
      </c>
    </row>
    <row r="42" spans="1:12" x14ac:dyDescent="0.25">
      <c r="B42" s="1" t="s">
        <v>45</v>
      </c>
      <c r="D42" s="3">
        <f t="shared" si="7"/>
        <v>0</v>
      </c>
      <c r="E42" s="3">
        <f t="shared" si="7"/>
        <v>0</v>
      </c>
      <c r="F42" s="3">
        <f t="shared" si="7"/>
        <v>0</v>
      </c>
      <c r="G42" s="3">
        <f t="shared" si="7"/>
        <v>0</v>
      </c>
      <c r="H42" s="6">
        <f t="shared" si="8"/>
        <v>0</v>
      </c>
    </row>
    <row r="43" spans="1:12" ht="15.75" thickBot="1" x14ac:dyDescent="0.3">
      <c r="B43" s="29" t="s">
        <v>5</v>
      </c>
      <c r="C43" s="29"/>
      <c r="D43" s="9">
        <f>SUM(D40:D42)</f>
        <v>0</v>
      </c>
      <c r="E43" s="9">
        <f t="shared" ref="E43:H43" si="9">SUM(E40:E42)</f>
        <v>0</v>
      </c>
      <c r="F43" s="9">
        <f t="shared" si="9"/>
        <v>0</v>
      </c>
      <c r="G43" s="9">
        <f t="shared" si="9"/>
        <v>0</v>
      </c>
      <c r="H43" s="9">
        <f t="shared" si="9"/>
        <v>0</v>
      </c>
    </row>
    <row r="44" spans="1:12" ht="15.75" thickTop="1" x14ac:dyDescent="0.25"/>
  </sheetData>
  <mergeCells count="5">
    <mergeCell ref="C4:L4"/>
    <mergeCell ref="C5:L5"/>
    <mergeCell ref="C6:L6"/>
    <mergeCell ref="C7:L7"/>
    <mergeCell ref="C8:L8"/>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M44"/>
  <sheetViews>
    <sheetView zoomScale="112" zoomScaleNormal="112" workbookViewId="0">
      <pane xSplit="2" ySplit="1" topLeftCell="C2" activePane="bottomRight" state="frozen"/>
      <selection pane="topRight" activeCell="I44" sqref="I44"/>
      <selection pane="bottomLeft" activeCell="I44" sqref="I44"/>
      <selection pane="bottomRight" activeCell="C2" sqref="C2"/>
    </sheetView>
  </sheetViews>
  <sheetFormatPr defaultColWidth="8.85546875" defaultRowHeight="15" x14ac:dyDescent="0.25"/>
  <cols>
    <col min="1" max="1" width="2.5703125" style="5" customWidth="1"/>
    <col min="2" max="2" width="30.42578125" style="1" customWidth="1"/>
    <col min="3" max="3" width="12.85546875" style="10" customWidth="1"/>
    <col min="4" max="4" width="12.5703125" style="10" bestFit="1" customWidth="1"/>
    <col min="5" max="6" width="11.85546875" style="14" customWidth="1"/>
    <col min="7" max="7" width="12.5703125" style="14" customWidth="1"/>
    <col min="8" max="11" width="12.5703125" style="14" bestFit="1" customWidth="1"/>
    <col min="12" max="12" width="9.28515625" style="14" bestFit="1" customWidth="1"/>
    <col min="13" max="13" width="1.5703125" style="1" customWidth="1"/>
    <col min="14" max="14" width="13.5703125" style="1" bestFit="1" customWidth="1"/>
    <col min="15" max="15" width="11.5703125" style="1" bestFit="1" customWidth="1"/>
    <col min="16" max="16384" width="8.85546875" style="1"/>
  </cols>
  <sheetData>
    <row r="1" spans="1:13" ht="18.75" x14ac:dyDescent="0.25">
      <c r="A1" s="2" t="s">
        <v>75</v>
      </c>
    </row>
    <row r="3" spans="1:13" x14ac:dyDescent="0.25">
      <c r="A3" s="5" t="s">
        <v>76</v>
      </c>
    </row>
    <row r="4" spans="1:13" ht="67.7" customHeight="1" x14ac:dyDescent="0.25">
      <c r="B4" s="1" t="s">
        <v>77</v>
      </c>
      <c r="C4" s="110" t="s">
        <v>78</v>
      </c>
      <c r="D4" s="110"/>
      <c r="E4" s="110"/>
      <c r="F4" s="110"/>
      <c r="G4" s="110"/>
      <c r="H4" s="110"/>
      <c r="I4" s="110"/>
      <c r="J4" s="110"/>
      <c r="K4" s="110"/>
      <c r="L4" s="110"/>
    </row>
    <row r="5" spans="1:13" ht="128.1" customHeight="1" x14ac:dyDescent="0.25">
      <c r="B5" s="1" t="s">
        <v>79</v>
      </c>
      <c r="C5" s="110" t="s">
        <v>80</v>
      </c>
      <c r="D5" s="110"/>
      <c r="E5" s="110"/>
      <c r="F5" s="110"/>
      <c r="G5" s="110"/>
      <c r="H5" s="110"/>
      <c r="I5" s="110"/>
      <c r="J5" s="110"/>
      <c r="K5" s="110"/>
      <c r="L5" s="110"/>
    </row>
    <row r="6" spans="1:13" ht="39" customHeight="1" x14ac:dyDescent="0.25">
      <c r="B6" s="1" t="s">
        <v>81</v>
      </c>
      <c r="C6" s="110" t="s">
        <v>82</v>
      </c>
      <c r="D6" s="110"/>
      <c r="E6" s="110"/>
      <c r="F6" s="110"/>
      <c r="G6" s="110"/>
      <c r="H6" s="110"/>
      <c r="I6" s="110"/>
      <c r="J6" s="110"/>
      <c r="K6" s="110"/>
      <c r="L6" s="110"/>
    </row>
    <row r="7" spans="1:13" ht="36" customHeight="1" x14ac:dyDescent="0.25">
      <c r="B7" s="1" t="s">
        <v>83</v>
      </c>
      <c r="C7" s="110" t="s">
        <v>84</v>
      </c>
      <c r="D7" s="110"/>
      <c r="E7" s="110"/>
      <c r="F7" s="110"/>
      <c r="G7" s="110"/>
      <c r="H7" s="110"/>
      <c r="I7" s="110"/>
      <c r="J7" s="110"/>
      <c r="K7" s="110"/>
      <c r="L7" s="110"/>
    </row>
    <row r="8" spans="1:13" x14ac:dyDescent="0.25">
      <c r="B8" s="1" t="s">
        <v>85</v>
      </c>
      <c r="C8" s="110" t="s">
        <v>84</v>
      </c>
      <c r="D8" s="110"/>
      <c r="E8" s="110"/>
      <c r="F8" s="110"/>
      <c r="G8" s="110"/>
      <c r="H8" s="110"/>
      <c r="I8" s="110"/>
      <c r="J8" s="110"/>
      <c r="K8" s="110"/>
      <c r="L8" s="110"/>
    </row>
    <row r="9" spans="1:13" ht="15.75" thickBot="1" x14ac:dyDescent="0.3">
      <c r="G9" s="21"/>
      <c r="H9" s="21"/>
      <c r="I9" s="21"/>
      <c r="J9" s="21"/>
      <c r="K9" s="21"/>
    </row>
    <row r="10" spans="1:13" ht="30" x14ac:dyDescent="0.25">
      <c r="A10" s="5" t="s">
        <v>86</v>
      </c>
      <c r="C10" s="11" t="s">
        <v>87</v>
      </c>
      <c r="D10" s="11" t="s">
        <v>3</v>
      </c>
      <c r="E10" s="18">
        <v>2024</v>
      </c>
      <c r="F10" s="18">
        <v>2025</v>
      </c>
      <c r="G10" s="18">
        <v>2026</v>
      </c>
      <c r="H10" s="18">
        <f>G10+1</f>
        <v>2027</v>
      </c>
      <c r="I10" s="18">
        <f>H10+1</f>
        <v>2028</v>
      </c>
      <c r="J10" s="18">
        <f>I10+1</f>
        <v>2029</v>
      </c>
      <c r="K10" s="18">
        <f>J10+1</f>
        <v>2030</v>
      </c>
      <c r="L10" s="33" t="s">
        <v>4</v>
      </c>
      <c r="M10" s="5"/>
    </row>
    <row r="11" spans="1:13" s="5" customFormat="1" ht="15.75" thickBot="1" x14ac:dyDescent="0.3">
      <c r="B11" s="5" t="s">
        <v>88</v>
      </c>
      <c r="C11" s="84" t="s">
        <v>89</v>
      </c>
      <c r="D11" s="11"/>
      <c r="E11" s="85">
        <v>0</v>
      </c>
      <c r="F11" s="85">
        <v>0</v>
      </c>
      <c r="G11" s="86">
        <v>0</v>
      </c>
      <c r="H11" s="86">
        <v>2.44</v>
      </c>
      <c r="I11" s="86">
        <v>5.7</v>
      </c>
      <c r="J11" s="86">
        <v>8.9499999999999993</v>
      </c>
      <c r="K11" s="86">
        <v>15.46</v>
      </c>
      <c r="L11" s="61">
        <f>K11</f>
        <v>15.46</v>
      </c>
    </row>
    <row r="12" spans="1:13" x14ac:dyDescent="0.25">
      <c r="B12" s="1" t="s">
        <v>10</v>
      </c>
      <c r="C12" s="10" t="s">
        <v>11</v>
      </c>
      <c r="D12" s="24">
        <f>SUM(E12:K12)</f>
        <v>98901906.671413034</v>
      </c>
      <c r="E12" s="30">
        <v>0</v>
      </c>
      <c r="F12" s="30">
        <v>0</v>
      </c>
      <c r="G12" s="73">
        <v>19780381.334282607</v>
      </c>
      <c r="H12" s="73">
        <v>19780381.334282607</v>
      </c>
      <c r="I12" s="73">
        <v>19780381.334282607</v>
      </c>
      <c r="J12" s="73">
        <v>19780381.334282607</v>
      </c>
      <c r="K12" s="73">
        <v>19780381.334282607</v>
      </c>
      <c r="L12" s="66"/>
    </row>
    <row r="13" spans="1:13" x14ac:dyDescent="0.25">
      <c r="B13" s="1" t="s">
        <v>13</v>
      </c>
      <c r="C13" s="10" t="s">
        <v>11</v>
      </c>
      <c r="D13" s="24">
        <f>SUM(E13:K13)</f>
        <v>0</v>
      </c>
      <c r="E13" s="30">
        <v>0</v>
      </c>
      <c r="F13" s="30">
        <v>0</v>
      </c>
      <c r="G13" s="30">
        <v>0</v>
      </c>
      <c r="H13" s="30">
        <v>0</v>
      </c>
      <c r="I13" s="30">
        <v>0</v>
      </c>
      <c r="J13" s="30">
        <v>0</v>
      </c>
      <c r="K13" s="30">
        <v>0</v>
      </c>
      <c r="L13" s="60"/>
    </row>
    <row r="14" spans="1:13" x14ac:dyDescent="0.25">
      <c r="B14" s="1" t="s">
        <v>15</v>
      </c>
      <c r="C14" s="10" t="s">
        <v>16</v>
      </c>
      <c r="D14" s="104">
        <v>3.2300000000000002E-2</v>
      </c>
    </row>
    <row r="15" spans="1:13" ht="30" x14ac:dyDescent="0.25">
      <c r="B15" s="4" t="s">
        <v>18</v>
      </c>
      <c r="C15" s="10" t="s">
        <v>16</v>
      </c>
      <c r="D15" s="104">
        <v>3.5000000000000003E-2</v>
      </c>
    </row>
    <row r="16" spans="1:13" x14ac:dyDescent="0.25">
      <c r="B16" s="1" t="s">
        <v>20</v>
      </c>
      <c r="C16" s="10" t="s">
        <v>16</v>
      </c>
      <c r="D16" s="104">
        <v>0.5</v>
      </c>
    </row>
    <row r="17" spans="1:10" x14ac:dyDescent="0.25">
      <c r="B17" s="1" t="s">
        <v>22</v>
      </c>
      <c r="C17" s="10" t="s">
        <v>16</v>
      </c>
      <c r="D17" s="104">
        <v>0.5</v>
      </c>
    </row>
    <row r="18" spans="1:10" x14ac:dyDescent="0.25">
      <c r="B18" s="1" t="s">
        <v>24</v>
      </c>
      <c r="C18" s="25" t="str">
        <f>"£/"&amp;$C$11</f>
        <v>£/risk points</v>
      </c>
      <c r="D18" s="23">
        <v>0</v>
      </c>
    </row>
    <row r="20" spans="1:10" x14ac:dyDescent="0.25">
      <c r="A20" s="5" t="s">
        <v>26</v>
      </c>
      <c r="B20" s="5" t="s">
        <v>90</v>
      </c>
      <c r="C20" s="11" t="s">
        <v>87</v>
      </c>
      <c r="D20" s="100" t="s">
        <v>91</v>
      </c>
    </row>
    <row r="21" spans="1:10" x14ac:dyDescent="0.25">
      <c r="B21" s="1" t="s">
        <v>27</v>
      </c>
      <c r="C21" s="10" t="s">
        <v>16</v>
      </c>
      <c r="D21" s="20">
        <v>1</v>
      </c>
    </row>
    <row r="22" spans="1:10" x14ac:dyDescent="0.25">
      <c r="B22" s="1" t="s">
        <v>29</v>
      </c>
      <c r="C22" s="10" t="s">
        <v>16</v>
      </c>
      <c r="D22" s="20">
        <v>0</v>
      </c>
    </row>
    <row r="23" spans="1:10" x14ac:dyDescent="0.25">
      <c r="B23" s="1" t="s">
        <v>31</v>
      </c>
      <c r="C23" s="10" t="s">
        <v>16</v>
      </c>
      <c r="D23" s="20">
        <v>0</v>
      </c>
    </row>
    <row r="24" spans="1:10" x14ac:dyDescent="0.25">
      <c r="B24" s="1" t="s">
        <v>33</v>
      </c>
      <c r="C24" s="10" t="s">
        <v>16</v>
      </c>
      <c r="D24" s="27">
        <f>1-SUM(D21:D23)</f>
        <v>0</v>
      </c>
    </row>
    <row r="26" spans="1:10" x14ac:dyDescent="0.25">
      <c r="A26" s="5" t="s">
        <v>35</v>
      </c>
      <c r="C26" s="11" t="s">
        <v>87</v>
      </c>
      <c r="D26" s="105" t="s">
        <v>36</v>
      </c>
      <c r="E26" s="22" t="s">
        <v>37</v>
      </c>
      <c r="F26" s="22" t="s">
        <v>38</v>
      </c>
      <c r="G26" s="22" t="s">
        <v>39</v>
      </c>
      <c r="H26" s="22" t="s">
        <v>40</v>
      </c>
      <c r="I26" s="1"/>
      <c r="J26" s="1"/>
    </row>
    <row r="27" spans="1:10" x14ac:dyDescent="0.25">
      <c r="B27" s="1" t="s">
        <v>41</v>
      </c>
      <c r="C27" s="25" t="str">
        <f t="shared" ref="C27:C29" si="0">"£/"&amp;$C$11</f>
        <v>£/risk points</v>
      </c>
      <c r="D27" s="106">
        <f>MAX(0,(D12+D13)/L11*D16-D18)</f>
        <v>3198638.6374971871</v>
      </c>
      <c r="E27" s="24">
        <f>$D27*$D$21</f>
        <v>3198638.6374971871</v>
      </c>
      <c r="F27" s="24">
        <f>$D27*$D$22</f>
        <v>0</v>
      </c>
      <c r="G27" s="24">
        <f>$D27*$D$23</f>
        <v>0</v>
      </c>
      <c r="H27" s="24">
        <f>$D27*$D$24*$D$17</f>
        <v>0</v>
      </c>
      <c r="I27" s="1"/>
      <c r="J27" s="1"/>
    </row>
    <row r="28" spans="1:10" x14ac:dyDescent="0.25">
      <c r="B28" s="1" t="s">
        <v>43</v>
      </c>
      <c r="C28" s="25" t="str">
        <f t="shared" si="0"/>
        <v>£/risk points</v>
      </c>
      <c r="D28" s="106">
        <f>D27*D14</f>
        <v>103316.02799115915</v>
      </c>
      <c r="E28" s="24">
        <f t="shared" ref="E28:E29" si="1">$D28*$D$21</f>
        <v>103316.02799115915</v>
      </c>
      <c r="F28" s="24">
        <f t="shared" ref="F28:F29" si="2">$D28*$D$22</f>
        <v>0</v>
      </c>
      <c r="G28" s="24">
        <f t="shared" ref="G28:G29" si="3">$D28*$D$23</f>
        <v>0</v>
      </c>
      <c r="H28" s="24">
        <f>$D28*$D$24*$D$17</f>
        <v>0</v>
      </c>
      <c r="I28" s="1"/>
      <c r="J28" s="1"/>
    </row>
    <row r="29" spans="1:10" x14ac:dyDescent="0.25">
      <c r="B29" s="1" t="s">
        <v>45</v>
      </c>
      <c r="C29" s="25" t="str">
        <f t="shared" si="0"/>
        <v>£/risk points</v>
      </c>
      <c r="D29" s="106">
        <f>MAX(0,((D12+D13)/L11)*D16*D15+D13*D16/SUM(E11:K11)-D18)+D28</f>
        <v>215268.3803035607</v>
      </c>
      <c r="E29" s="24">
        <f t="shared" si="1"/>
        <v>215268.3803035607</v>
      </c>
      <c r="F29" s="24">
        <f t="shared" si="2"/>
        <v>0</v>
      </c>
      <c r="G29" s="24">
        <f t="shared" si="3"/>
        <v>0</v>
      </c>
      <c r="H29" s="24">
        <f>$D29*$D$24*$D$17</f>
        <v>0</v>
      </c>
      <c r="I29" s="1"/>
      <c r="J29" s="1"/>
    </row>
    <row r="32" spans="1:10" x14ac:dyDescent="0.25">
      <c r="A32" s="5" t="s">
        <v>92</v>
      </c>
    </row>
    <row r="33" spans="1:12" x14ac:dyDescent="0.25">
      <c r="B33" s="1" t="s">
        <v>93</v>
      </c>
      <c r="E33" s="15">
        <v>0</v>
      </c>
      <c r="F33" s="15">
        <v>0</v>
      </c>
      <c r="G33" s="28">
        <v>0</v>
      </c>
      <c r="H33" s="28">
        <v>2.44</v>
      </c>
      <c r="I33" s="28">
        <v>5.7</v>
      </c>
      <c r="J33" s="28">
        <v>8.9499999999999993</v>
      </c>
      <c r="K33" s="28">
        <v>15.46</v>
      </c>
      <c r="L33" s="28">
        <v>15.46</v>
      </c>
    </row>
    <row r="34" spans="1:12" x14ac:dyDescent="0.25">
      <c r="B34" s="1" t="s">
        <v>41</v>
      </c>
      <c r="E34" s="16"/>
      <c r="F34" s="16"/>
      <c r="G34" s="16"/>
      <c r="H34" s="16"/>
      <c r="I34" s="16"/>
      <c r="J34" s="16"/>
      <c r="K34" s="16"/>
      <c r="L34" s="14">
        <f>MAX(0,$L$11-L33)</f>
        <v>0</v>
      </c>
    </row>
    <row r="35" spans="1:12" x14ac:dyDescent="0.25">
      <c r="B35" s="1" t="s">
        <v>43</v>
      </c>
      <c r="E35" s="14">
        <f t="shared" ref="E35:H35" si="4">MAX(0,MIN(E$11-E33,$L$11-$L33))</f>
        <v>0</v>
      </c>
      <c r="F35" s="14">
        <f t="shared" si="4"/>
        <v>0</v>
      </c>
      <c r="G35" s="14">
        <f t="shared" si="4"/>
        <v>0</v>
      </c>
      <c r="H35" s="14">
        <f t="shared" si="4"/>
        <v>0</v>
      </c>
      <c r="I35" s="14">
        <f>MAX(0,MIN(I$11-I33,$L$11-$L33))</f>
        <v>0</v>
      </c>
      <c r="J35" s="14">
        <f t="shared" ref="J35:K35" si="5">MAX(0,MIN(J$11-J33,$L$11-$L33))</f>
        <v>0</v>
      </c>
      <c r="K35" s="14">
        <f t="shared" si="5"/>
        <v>0</v>
      </c>
      <c r="L35" s="16"/>
    </row>
    <row r="36" spans="1:12" x14ac:dyDescent="0.25">
      <c r="B36" s="1" t="s">
        <v>45</v>
      </c>
      <c r="E36" s="14">
        <f>MAX(0,E$11-E33-($L$11-IF($L33&gt;$L$11,$L$11,$L33)))</f>
        <v>0</v>
      </c>
      <c r="F36" s="14">
        <f t="shared" ref="F36:K36" si="6">MAX(0,F$11-F33-($L$11-IF($L33&gt;$L$11,$L$11,$L33)))</f>
        <v>0</v>
      </c>
      <c r="G36" s="14">
        <f t="shared" si="6"/>
        <v>0</v>
      </c>
      <c r="H36" s="14">
        <f t="shared" si="6"/>
        <v>0</v>
      </c>
      <c r="I36" s="14">
        <f t="shared" si="6"/>
        <v>0</v>
      </c>
      <c r="J36" s="14">
        <f t="shared" si="6"/>
        <v>0</v>
      </c>
      <c r="K36" s="14">
        <f t="shared" si="6"/>
        <v>0</v>
      </c>
      <c r="L36" s="16"/>
    </row>
    <row r="37" spans="1:12" ht="15.75" thickBot="1" x14ac:dyDescent="0.3">
      <c r="B37" s="8" t="s">
        <v>5</v>
      </c>
      <c r="C37" s="12"/>
      <c r="D37" s="12"/>
      <c r="E37" s="17"/>
      <c r="F37" s="17"/>
      <c r="G37" s="17"/>
      <c r="H37" s="17"/>
      <c r="I37" s="17"/>
      <c r="J37" s="17"/>
      <c r="K37" s="17"/>
      <c r="L37" s="17"/>
    </row>
    <row r="38" spans="1:12" ht="15.75" thickTop="1" x14ac:dyDescent="0.25"/>
    <row r="39" spans="1:12" x14ac:dyDescent="0.25">
      <c r="A39" s="5" t="s">
        <v>94</v>
      </c>
      <c r="D39" s="22" t="s">
        <v>37</v>
      </c>
      <c r="E39" s="22" t="s">
        <v>38</v>
      </c>
      <c r="F39" s="22" t="s">
        <v>39</v>
      </c>
      <c r="G39" s="22" t="s">
        <v>40</v>
      </c>
      <c r="H39" s="22" t="s">
        <v>95</v>
      </c>
    </row>
    <row r="40" spans="1:12" x14ac:dyDescent="0.25">
      <c r="B40" s="1" t="s">
        <v>41</v>
      </c>
      <c r="D40" s="3">
        <f t="shared" ref="D40:G42" si="7">SUM($E34:$L34)*E27</f>
        <v>0</v>
      </c>
      <c r="E40" s="3">
        <f t="shared" si="7"/>
        <v>0</v>
      </c>
      <c r="F40" s="3">
        <f t="shared" si="7"/>
        <v>0</v>
      </c>
      <c r="G40" s="3">
        <f t="shared" si="7"/>
        <v>0</v>
      </c>
      <c r="H40" s="6">
        <f>SUM(D40:G40)</f>
        <v>0</v>
      </c>
    </row>
    <row r="41" spans="1:12" x14ac:dyDescent="0.25">
      <c r="B41" s="1" t="s">
        <v>43</v>
      </c>
      <c r="D41" s="3">
        <f t="shared" si="7"/>
        <v>0</v>
      </c>
      <c r="E41" s="3">
        <f t="shared" si="7"/>
        <v>0</v>
      </c>
      <c r="F41" s="3">
        <f t="shared" si="7"/>
        <v>0</v>
      </c>
      <c r="G41" s="3">
        <f t="shared" si="7"/>
        <v>0</v>
      </c>
      <c r="H41" s="6">
        <f t="shared" ref="H41:H42" si="8">SUM(D41:G41)</f>
        <v>0</v>
      </c>
    </row>
    <row r="42" spans="1:12" x14ac:dyDescent="0.25">
      <c r="B42" s="1" t="s">
        <v>45</v>
      </c>
      <c r="D42" s="3">
        <f t="shared" si="7"/>
        <v>0</v>
      </c>
      <c r="E42" s="3">
        <f t="shared" si="7"/>
        <v>0</v>
      </c>
      <c r="F42" s="3">
        <f t="shared" si="7"/>
        <v>0</v>
      </c>
      <c r="G42" s="3">
        <f t="shared" si="7"/>
        <v>0</v>
      </c>
      <c r="H42" s="6">
        <f t="shared" si="8"/>
        <v>0</v>
      </c>
    </row>
    <row r="43" spans="1:12" ht="15.75" thickBot="1" x14ac:dyDescent="0.3">
      <c r="B43" s="29" t="s">
        <v>5</v>
      </c>
      <c r="C43" s="29"/>
      <c r="D43" s="9">
        <f>SUM(D40:D42)</f>
        <v>0</v>
      </c>
      <c r="E43" s="9">
        <f t="shared" ref="E43:H43" si="9">SUM(E40:E42)</f>
        <v>0</v>
      </c>
      <c r="F43" s="9">
        <f t="shared" si="9"/>
        <v>0</v>
      </c>
      <c r="G43" s="9">
        <f t="shared" si="9"/>
        <v>0</v>
      </c>
      <c r="H43" s="9">
        <f t="shared" si="9"/>
        <v>0</v>
      </c>
    </row>
    <row r="44" spans="1:12" ht="15.75" thickTop="1" x14ac:dyDescent="0.25"/>
  </sheetData>
  <mergeCells count="5">
    <mergeCell ref="C4:L4"/>
    <mergeCell ref="C5:L5"/>
    <mergeCell ref="C6:L6"/>
    <mergeCell ref="C7:L7"/>
    <mergeCell ref="C8:L8"/>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M44"/>
  <sheetViews>
    <sheetView zoomScale="112" zoomScaleNormal="112" workbookViewId="0">
      <pane xSplit="2" ySplit="1" topLeftCell="C2" activePane="bottomRight" state="frozen"/>
      <selection pane="topRight" activeCell="I44" sqref="I44"/>
      <selection pane="bottomLeft" activeCell="I44" sqref="I44"/>
      <selection pane="bottomRight" activeCell="C2" sqref="C2"/>
    </sheetView>
  </sheetViews>
  <sheetFormatPr defaultColWidth="8.85546875" defaultRowHeight="15" x14ac:dyDescent="0.25"/>
  <cols>
    <col min="1" max="1" width="2.5703125" style="5" customWidth="1"/>
    <col min="2" max="2" width="30.42578125" style="1" customWidth="1"/>
    <col min="3" max="3" width="12.85546875" style="10" customWidth="1"/>
    <col min="4" max="4" width="12.5703125" style="10" bestFit="1" customWidth="1"/>
    <col min="5" max="6" width="11.85546875" style="14" customWidth="1"/>
    <col min="7" max="11" width="13.42578125" style="14" customWidth="1"/>
    <col min="12" max="12" width="10.5703125" style="14" bestFit="1" customWidth="1"/>
    <col min="13" max="13" width="1.5703125" style="1" customWidth="1"/>
    <col min="14" max="14" width="13.5703125" style="1" bestFit="1" customWidth="1"/>
    <col min="15" max="15" width="11.5703125" style="1" bestFit="1" customWidth="1"/>
    <col min="16" max="16384" width="8.85546875" style="1"/>
  </cols>
  <sheetData>
    <row r="1" spans="1:13" ht="18.75" x14ac:dyDescent="0.25">
      <c r="A1" s="2" t="s">
        <v>96</v>
      </c>
    </row>
    <row r="2" spans="1:13" x14ac:dyDescent="0.25">
      <c r="C2" s="62"/>
    </row>
    <row r="3" spans="1:13" x14ac:dyDescent="0.25">
      <c r="A3" s="5" t="s">
        <v>76</v>
      </c>
    </row>
    <row r="4" spans="1:13" ht="86.25" customHeight="1" x14ac:dyDescent="0.25">
      <c r="B4" s="1" t="s">
        <v>77</v>
      </c>
      <c r="C4" s="110" t="s">
        <v>97</v>
      </c>
      <c r="D4" s="110"/>
      <c r="E4" s="110"/>
      <c r="F4" s="110"/>
      <c r="G4" s="110"/>
      <c r="H4" s="110"/>
      <c r="I4" s="110"/>
      <c r="J4" s="110"/>
      <c r="K4" s="110"/>
      <c r="L4" s="110"/>
    </row>
    <row r="5" spans="1:13" ht="63" customHeight="1" x14ac:dyDescent="0.25">
      <c r="B5" s="1" t="s">
        <v>79</v>
      </c>
      <c r="C5" s="110" t="s">
        <v>98</v>
      </c>
      <c r="D5" s="110"/>
      <c r="E5" s="110"/>
      <c r="F5" s="110"/>
      <c r="G5" s="110"/>
      <c r="H5" s="110"/>
      <c r="I5" s="110"/>
      <c r="J5" s="110"/>
      <c r="K5" s="110"/>
      <c r="L5" s="110"/>
    </row>
    <row r="6" spans="1:13" ht="42.75" customHeight="1" x14ac:dyDescent="0.25">
      <c r="B6" s="1" t="s">
        <v>81</v>
      </c>
      <c r="C6" s="111" t="s">
        <v>99</v>
      </c>
      <c r="D6" s="111"/>
      <c r="E6" s="111"/>
      <c r="F6" s="111"/>
      <c r="G6" s="111"/>
      <c r="H6" s="111"/>
      <c r="I6" s="111"/>
      <c r="J6" s="111"/>
      <c r="K6" s="111"/>
      <c r="L6" s="111"/>
    </row>
    <row r="7" spans="1:13" ht="45.75" customHeight="1" x14ac:dyDescent="0.25">
      <c r="B7" s="1" t="s">
        <v>83</v>
      </c>
      <c r="C7" s="111" t="s">
        <v>100</v>
      </c>
      <c r="D7" s="111"/>
      <c r="E7" s="111"/>
      <c r="F7" s="111"/>
      <c r="G7" s="111"/>
      <c r="H7" s="111"/>
      <c r="I7" s="111"/>
      <c r="J7" s="111"/>
      <c r="K7" s="111"/>
      <c r="L7" s="111"/>
    </row>
    <row r="8" spans="1:13" ht="55.7" customHeight="1" x14ac:dyDescent="0.25">
      <c r="B8" s="1" t="s">
        <v>85</v>
      </c>
      <c r="C8" s="111" t="s">
        <v>101</v>
      </c>
      <c r="D8" s="110"/>
      <c r="E8" s="110"/>
      <c r="F8" s="110"/>
      <c r="G8" s="110"/>
      <c r="H8" s="110"/>
      <c r="I8" s="110"/>
      <c r="J8" s="110"/>
      <c r="K8" s="110"/>
      <c r="L8" s="110"/>
    </row>
    <row r="9" spans="1:13" ht="15.75" thickBot="1" x14ac:dyDescent="0.3">
      <c r="G9" s="21"/>
      <c r="H9" s="21"/>
      <c r="I9" s="21"/>
      <c r="J9" s="21"/>
      <c r="K9" s="21"/>
    </row>
    <row r="10" spans="1:13" ht="30" x14ac:dyDescent="0.25">
      <c r="A10" s="5" t="s">
        <v>1</v>
      </c>
      <c r="C10" s="11" t="s">
        <v>2</v>
      </c>
      <c r="D10" s="11" t="s">
        <v>3</v>
      </c>
      <c r="E10" s="18">
        <v>2024</v>
      </c>
      <c r="F10" s="18">
        <v>2025</v>
      </c>
      <c r="G10" s="18">
        <v>2026</v>
      </c>
      <c r="H10" s="18">
        <f>G10+1</f>
        <v>2027</v>
      </c>
      <c r="I10" s="18">
        <f>H10+1</f>
        <v>2028</v>
      </c>
      <c r="J10" s="18">
        <f>I10+1</f>
        <v>2029</v>
      </c>
      <c r="K10" s="18">
        <f>J10+1</f>
        <v>2030</v>
      </c>
      <c r="L10" s="33" t="s">
        <v>4</v>
      </c>
      <c r="M10" s="5"/>
    </row>
    <row r="11" spans="1:13" ht="15.75" thickBot="1" x14ac:dyDescent="0.3">
      <c r="B11" s="1" t="s">
        <v>7</v>
      </c>
      <c r="C11" s="26" t="s">
        <v>102</v>
      </c>
      <c r="E11" s="63">
        <v>0</v>
      </c>
      <c r="F11" s="63">
        <v>0</v>
      </c>
      <c r="G11" s="63">
        <v>184184</v>
      </c>
      <c r="H11" s="63">
        <v>368363</v>
      </c>
      <c r="I11" s="63">
        <v>552539</v>
      </c>
      <c r="J11" s="63">
        <v>736715</v>
      </c>
      <c r="K11" s="63">
        <v>920891</v>
      </c>
      <c r="L11" s="59">
        <f>K11</f>
        <v>920891</v>
      </c>
      <c r="M11" s="47"/>
    </row>
    <row r="12" spans="1:13" x14ac:dyDescent="0.25">
      <c r="B12" s="1" t="s">
        <v>10</v>
      </c>
      <c r="C12" s="10" t="s">
        <v>11</v>
      </c>
      <c r="D12" s="24">
        <f>SUM(E12:K12)</f>
        <v>187774730.99999994</v>
      </c>
      <c r="E12" s="63">
        <v>0</v>
      </c>
      <c r="F12" s="63">
        <v>0</v>
      </c>
      <c r="G12" s="63">
        <v>37749625</v>
      </c>
      <c r="H12" s="63">
        <v>37750082.999999993</v>
      </c>
      <c r="I12" s="63">
        <v>37754221.999999985</v>
      </c>
      <c r="J12" s="63">
        <v>37758358.999999985</v>
      </c>
      <c r="K12" s="63">
        <v>36762441.999999985</v>
      </c>
    </row>
    <row r="13" spans="1:13" x14ac:dyDescent="0.25">
      <c r="B13" s="1" t="s">
        <v>13</v>
      </c>
      <c r="C13" s="10" t="s">
        <v>11</v>
      </c>
      <c r="D13" s="24">
        <f>SUM(E13:K13)</f>
        <v>11912715.97453139</v>
      </c>
      <c r="E13" s="63">
        <v>0</v>
      </c>
      <c r="F13" s="63">
        <v>0</v>
      </c>
      <c r="G13" s="63">
        <v>792845.46815774636</v>
      </c>
      <c r="H13" s="63">
        <v>1586706.2786197939</v>
      </c>
      <c r="I13" s="63">
        <v>2381565.9947079127</v>
      </c>
      <c r="J13" s="63">
        <v>3177404.5432707318</v>
      </c>
      <c r="K13" s="63">
        <v>3974193.6897752066</v>
      </c>
    </row>
    <row r="14" spans="1:13" x14ac:dyDescent="0.25">
      <c r="B14" s="1" t="s">
        <v>15</v>
      </c>
      <c r="C14" s="10" t="s">
        <v>16</v>
      </c>
      <c r="D14" s="104">
        <v>3.2300000000000002E-2</v>
      </c>
    </row>
    <row r="15" spans="1:13" ht="30" x14ac:dyDescent="0.25">
      <c r="B15" s="4" t="s">
        <v>18</v>
      </c>
      <c r="C15" s="10" t="s">
        <v>16</v>
      </c>
      <c r="D15" s="104">
        <v>3.5000000000000003E-2</v>
      </c>
    </row>
    <row r="16" spans="1:13" x14ac:dyDescent="0.25">
      <c r="B16" s="1" t="s">
        <v>20</v>
      </c>
      <c r="C16" s="10" t="s">
        <v>16</v>
      </c>
      <c r="D16" s="104">
        <v>0.5</v>
      </c>
    </row>
    <row r="17" spans="1:10" x14ac:dyDescent="0.25">
      <c r="B17" s="1" t="s">
        <v>22</v>
      </c>
      <c r="C17" s="10" t="s">
        <v>16</v>
      </c>
      <c r="D17" s="104">
        <v>0.5</v>
      </c>
      <c r="H17" s="48"/>
      <c r="J17" s="49"/>
    </row>
    <row r="18" spans="1:10" x14ac:dyDescent="0.25">
      <c r="B18" s="1" t="s">
        <v>24</v>
      </c>
      <c r="C18" s="25" t="str">
        <f>"£/"&amp;$C$11</f>
        <v>£/meters</v>
      </c>
      <c r="D18" s="23">
        <v>10.87</v>
      </c>
    </row>
    <row r="20" spans="1:10" x14ac:dyDescent="0.25">
      <c r="A20" s="5" t="s">
        <v>26</v>
      </c>
      <c r="J20" s="21"/>
    </row>
    <row r="21" spans="1:10" x14ac:dyDescent="0.25">
      <c r="B21" s="1" t="s">
        <v>27</v>
      </c>
      <c r="C21" s="10" t="s">
        <v>16</v>
      </c>
      <c r="D21" s="20">
        <v>0</v>
      </c>
    </row>
    <row r="22" spans="1:10" x14ac:dyDescent="0.25">
      <c r="B22" s="1" t="s">
        <v>29</v>
      </c>
      <c r="C22" s="10" t="s">
        <v>16</v>
      </c>
      <c r="D22" s="20">
        <v>1</v>
      </c>
    </row>
    <row r="23" spans="1:10" x14ac:dyDescent="0.25">
      <c r="B23" s="1" t="s">
        <v>31</v>
      </c>
      <c r="C23" s="10" t="s">
        <v>16</v>
      </c>
      <c r="D23" s="20">
        <v>0</v>
      </c>
    </row>
    <row r="24" spans="1:10" x14ac:dyDescent="0.25">
      <c r="B24" s="1" t="s">
        <v>33</v>
      </c>
      <c r="C24" s="10" t="s">
        <v>16</v>
      </c>
      <c r="D24" s="27">
        <f>1-SUM(D21:D23)</f>
        <v>0</v>
      </c>
    </row>
    <row r="26" spans="1:10" x14ac:dyDescent="0.25">
      <c r="A26" s="5" t="s">
        <v>35</v>
      </c>
      <c r="D26" s="105" t="s">
        <v>36</v>
      </c>
      <c r="E26" s="22" t="s">
        <v>37</v>
      </c>
      <c r="F26" s="22" t="s">
        <v>38</v>
      </c>
      <c r="G26" s="22" t="s">
        <v>39</v>
      </c>
      <c r="H26" s="22" t="s">
        <v>40</v>
      </c>
      <c r="I26" s="1"/>
      <c r="J26" s="1"/>
    </row>
    <row r="27" spans="1:10" x14ac:dyDescent="0.25">
      <c r="B27" s="1" t="s">
        <v>41</v>
      </c>
      <c r="C27" s="25" t="str">
        <f t="shared" ref="C27:C29" si="0">"£/"&amp;$C$11</f>
        <v>£/meters</v>
      </c>
      <c r="D27" s="106">
        <f>MAX(0,(D12+D13)/L11*D16-D18)</f>
        <v>97.550783227619405</v>
      </c>
      <c r="E27" s="24">
        <f>$D27*$D$21</f>
        <v>0</v>
      </c>
      <c r="F27" s="24">
        <f>$D27*$D$22</f>
        <v>97.550783227619405</v>
      </c>
      <c r="G27" s="24">
        <f>$D27*$D$23</f>
        <v>0</v>
      </c>
      <c r="H27" s="24">
        <f>$D27*$D$24*$D$17</f>
        <v>0</v>
      </c>
      <c r="I27" s="1"/>
      <c r="J27" s="1"/>
    </row>
    <row r="28" spans="1:10" x14ac:dyDescent="0.25">
      <c r="B28" s="1" t="s">
        <v>43</v>
      </c>
      <c r="C28" s="25" t="str">
        <f t="shared" si="0"/>
        <v>£/meters</v>
      </c>
      <c r="D28" s="106">
        <f>D27*D14</f>
        <v>3.150890298252107</v>
      </c>
      <c r="E28" s="24">
        <f t="shared" ref="E28:E29" si="1">$D28*$D$21</f>
        <v>0</v>
      </c>
      <c r="F28" s="24">
        <f t="shared" ref="F28:F29" si="2">$D28*$D$22</f>
        <v>3.150890298252107</v>
      </c>
      <c r="G28" s="24">
        <f t="shared" ref="G28:G29" si="3">$D28*$D$23</f>
        <v>0</v>
      </c>
      <c r="H28" s="24">
        <f>$D28*$D$24*$D$17</f>
        <v>0</v>
      </c>
      <c r="I28" s="1"/>
      <c r="J28" s="1"/>
    </row>
    <row r="29" spans="1:10" x14ac:dyDescent="0.25">
      <c r="B29" s="1" t="s">
        <v>45</v>
      </c>
      <c r="C29" s="25" t="str">
        <f t="shared" si="0"/>
        <v>£/meters</v>
      </c>
      <c r="D29" s="106">
        <f>MAX(0,((D12+D13)/L11)*D16*D15+D13*D16/SUM(E11:K11)-D18)+D28</f>
        <v>3.150890298252107</v>
      </c>
      <c r="E29" s="24">
        <f t="shared" si="1"/>
        <v>0</v>
      </c>
      <c r="F29" s="24">
        <f t="shared" si="2"/>
        <v>3.150890298252107</v>
      </c>
      <c r="G29" s="24">
        <f t="shared" si="3"/>
        <v>0</v>
      </c>
      <c r="H29" s="24">
        <f>$D29*$D$24*$D$17</f>
        <v>0</v>
      </c>
      <c r="I29" s="1"/>
      <c r="J29" s="1"/>
    </row>
    <row r="32" spans="1:10" x14ac:dyDescent="0.25">
      <c r="A32" s="5" t="s">
        <v>92</v>
      </c>
    </row>
    <row r="33" spans="1:12" x14ac:dyDescent="0.25">
      <c r="B33" s="1" t="s">
        <v>93</v>
      </c>
      <c r="E33" s="15"/>
      <c r="F33" s="15"/>
      <c r="G33" s="63">
        <v>184184</v>
      </c>
      <c r="H33" s="63">
        <v>368363</v>
      </c>
      <c r="I33" s="63">
        <v>552539</v>
      </c>
      <c r="J33" s="63">
        <v>736715</v>
      </c>
      <c r="K33" s="63">
        <v>920891</v>
      </c>
      <c r="L33" s="63">
        <v>920891</v>
      </c>
    </row>
    <row r="34" spans="1:12" x14ac:dyDescent="0.25">
      <c r="B34" s="1" t="s">
        <v>41</v>
      </c>
      <c r="E34" s="16"/>
      <c r="F34" s="16"/>
      <c r="G34" s="72"/>
      <c r="H34" s="72"/>
      <c r="I34" s="72"/>
      <c r="J34" s="72"/>
      <c r="K34" s="72"/>
      <c r="L34" s="53">
        <f>MAX(0,$L$11-L33)</f>
        <v>0</v>
      </c>
    </row>
    <row r="35" spans="1:12" x14ac:dyDescent="0.25">
      <c r="B35" s="1" t="s">
        <v>43</v>
      </c>
      <c r="E35" s="14">
        <f t="shared" ref="E35:H35" si="4">MAX(0,MIN(E$11-E33,$L$11-$L33))</f>
        <v>0</v>
      </c>
      <c r="F35" s="14">
        <f t="shared" si="4"/>
        <v>0</v>
      </c>
      <c r="G35" s="14">
        <f t="shared" si="4"/>
        <v>0</v>
      </c>
      <c r="H35" s="14">
        <f t="shared" si="4"/>
        <v>0</v>
      </c>
      <c r="I35" s="14">
        <f>MAX(0,MIN(I$11-I33,$L$11-$L33))</f>
        <v>0</v>
      </c>
      <c r="J35" s="14">
        <f t="shared" ref="J35:K35" si="5">MAX(0,MIN(J$11-J33,$L$11-$L33))</f>
        <v>0</v>
      </c>
      <c r="K35" s="14">
        <f t="shared" si="5"/>
        <v>0</v>
      </c>
      <c r="L35" s="16"/>
    </row>
    <row r="36" spans="1:12" x14ac:dyDescent="0.25">
      <c r="B36" s="1" t="s">
        <v>45</v>
      </c>
      <c r="E36" s="14">
        <f>MAX(0,E$11-E33-($L$11-IF($L33&gt;$L$11,$L$11,$L33)))</f>
        <v>0</v>
      </c>
      <c r="F36" s="14">
        <f t="shared" ref="F36:K36" si="6">MAX(0,F$11-F33-($L$11-IF($L33&gt;$L$11,$L$11,$L33)))</f>
        <v>0</v>
      </c>
      <c r="G36" s="14">
        <f t="shared" si="6"/>
        <v>0</v>
      </c>
      <c r="H36" s="14">
        <f t="shared" si="6"/>
        <v>0</v>
      </c>
      <c r="I36" s="14">
        <f t="shared" si="6"/>
        <v>0</v>
      </c>
      <c r="J36" s="14">
        <f t="shared" si="6"/>
        <v>0</v>
      </c>
      <c r="K36" s="14">
        <f t="shared" si="6"/>
        <v>0</v>
      </c>
      <c r="L36" s="16"/>
    </row>
    <row r="37" spans="1:12" ht="15.75" thickBot="1" x14ac:dyDescent="0.3">
      <c r="B37" s="8" t="s">
        <v>5</v>
      </c>
      <c r="C37" s="12"/>
      <c r="D37" s="12"/>
      <c r="E37" s="17"/>
      <c r="F37" s="17"/>
      <c r="G37" s="17"/>
      <c r="H37" s="17"/>
      <c r="I37" s="17"/>
      <c r="J37" s="17"/>
      <c r="K37" s="17"/>
      <c r="L37" s="17"/>
    </row>
    <row r="38" spans="1:12" ht="15.75" thickTop="1" x14ac:dyDescent="0.25"/>
    <row r="39" spans="1:12" x14ac:dyDescent="0.25">
      <c r="A39" s="5" t="s">
        <v>94</v>
      </c>
      <c r="D39" s="22" t="s">
        <v>37</v>
      </c>
      <c r="E39" s="22" t="s">
        <v>38</v>
      </c>
      <c r="F39" s="22" t="s">
        <v>39</v>
      </c>
      <c r="G39" s="22" t="s">
        <v>40</v>
      </c>
      <c r="H39" s="22" t="s">
        <v>95</v>
      </c>
    </row>
    <row r="40" spans="1:12" x14ac:dyDescent="0.25">
      <c r="B40" s="1" t="s">
        <v>41</v>
      </c>
      <c r="D40" s="3">
        <f t="shared" ref="D40:G42" si="7">SUM($E34:$L34)*E27</f>
        <v>0</v>
      </c>
      <c r="E40" s="3">
        <f t="shared" si="7"/>
        <v>0</v>
      </c>
      <c r="F40" s="3">
        <f t="shared" si="7"/>
        <v>0</v>
      </c>
      <c r="G40" s="3">
        <f t="shared" si="7"/>
        <v>0</v>
      </c>
      <c r="H40" s="6">
        <f>SUM(D40:G40)</f>
        <v>0</v>
      </c>
    </row>
    <row r="41" spans="1:12" x14ac:dyDescent="0.25">
      <c r="B41" s="1" t="s">
        <v>43</v>
      </c>
      <c r="D41" s="3">
        <f t="shared" si="7"/>
        <v>0</v>
      </c>
      <c r="E41" s="3">
        <f t="shared" si="7"/>
        <v>0</v>
      </c>
      <c r="F41" s="3">
        <f t="shared" si="7"/>
        <v>0</v>
      </c>
      <c r="G41" s="3">
        <f t="shared" si="7"/>
        <v>0</v>
      </c>
      <c r="H41" s="6">
        <f t="shared" ref="H41:H42" si="8">SUM(D41:G41)</f>
        <v>0</v>
      </c>
    </row>
    <row r="42" spans="1:12" x14ac:dyDescent="0.25">
      <c r="B42" s="1" t="s">
        <v>45</v>
      </c>
      <c r="D42" s="3">
        <f t="shared" si="7"/>
        <v>0</v>
      </c>
      <c r="E42" s="3">
        <f t="shared" si="7"/>
        <v>0</v>
      </c>
      <c r="F42" s="3">
        <f t="shared" si="7"/>
        <v>0</v>
      </c>
      <c r="G42" s="3">
        <f t="shared" si="7"/>
        <v>0</v>
      </c>
      <c r="H42" s="6">
        <f t="shared" si="8"/>
        <v>0</v>
      </c>
    </row>
    <row r="43" spans="1:12" ht="15.75" thickBot="1" x14ac:dyDescent="0.3">
      <c r="B43" s="29" t="s">
        <v>5</v>
      </c>
      <c r="C43" s="29"/>
      <c r="D43" s="9">
        <f>SUM(D40:D42)</f>
        <v>0</v>
      </c>
      <c r="E43" s="9">
        <f t="shared" ref="E43:H43" si="9">SUM(E40:E42)</f>
        <v>0</v>
      </c>
      <c r="F43" s="9">
        <f t="shared" si="9"/>
        <v>0</v>
      </c>
      <c r="G43" s="9">
        <f t="shared" si="9"/>
        <v>0</v>
      </c>
      <c r="H43" s="9">
        <f t="shared" si="9"/>
        <v>0</v>
      </c>
    </row>
    <row r="44" spans="1:12" ht="15.75" thickTop="1" x14ac:dyDescent="0.25"/>
  </sheetData>
  <mergeCells count="5">
    <mergeCell ref="C4:L4"/>
    <mergeCell ref="C5:L5"/>
    <mergeCell ref="C6:L6"/>
    <mergeCell ref="C7:L7"/>
    <mergeCell ref="C8:L8"/>
  </mergeCell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M44"/>
  <sheetViews>
    <sheetView zoomScale="112" zoomScaleNormal="112" workbookViewId="0">
      <pane xSplit="2" ySplit="1" topLeftCell="C2" activePane="bottomRight" state="frozen"/>
      <selection pane="topRight" activeCell="I44" sqref="I44"/>
      <selection pane="bottomLeft" activeCell="I44" sqref="I44"/>
      <selection pane="bottomRight" activeCell="C2" sqref="C2"/>
    </sheetView>
  </sheetViews>
  <sheetFormatPr defaultColWidth="8.85546875" defaultRowHeight="15" x14ac:dyDescent="0.25"/>
  <cols>
    <col min="1" max="1" width="2.5703125" style="5" customWidth="1"/>
    <col min="2" max="2" width="30.42578125" style="1" customWidth="1"/>
    <col min="3" max="3" width="12.85546875" style="10" customWidth="1"/>
    <col min="4" max="4" width="12.5703125" style="10" bestFit="1" customWidth="1"/>
    <col min="5" max="6" width="11.85546875" style="14" customWidth="1"/>
    <col min="7" max="11" width="13.42578125" style="14" customWidth="1"/>
    <col min="12" max="12" width="10.5703125" style="14" bestFit="1" customWidth="1"/>
    <col min="13" max="13" width="1.5703125" style="1" customWidth="1"/>
    <col min="14" max="14" width="13.5703125" style="1" bestFit="1" customWidth="1"/>
    <col min="15" max="15" width="11.5703125" style="1" bestFit="1" customWidth="1"/>
    <col min="16" max="16384" width="8.85546875" style="1"/>
  </cols>
  <sheetData>
    <row r="1" spans="1:13" ht="18.75" x14ac:dyDescent="0.25">
      <c r="A1" s="2" t="s">
        <v>103</v>
      </c>
    </row>
    <row r="3" spans="1:13" x14ac:dyDescent="0.25">
      <c r="A3" s="5" t="s">
        <v>76</v>
      </c>
    </row>
    <row r="4" spans="1:13" ht="34.35" customHeight="1" x14ac:dyDescent="0.25">
      <c r="B4" s="1" t="s">
        <v>77</v>
      </c>
      <c r="C4" s="110" t="s">
        <v>104</v>
      </c>
      <c r="D4" s="110"/>
      <c r="E4" s="110"/>
      <c r="F4" s="110"/>
      <c r="G4" s="110"/>
      <c r="H4" s="110"/>
      <c r="I4" s="110"/>
      <c r="J4" s="110"/>
      <c r="K4" s="110"/>
      <c r="L4" s="110"/>
    </row>
    <row r="5" spans="1:13" ht="77.45" customHeight="1" x14ac:dyDescent="0.25">
      <c r="B5" s="1" t="s">
        <v>79</v>
      </c>
      <c r="C5" s="110" t="s">
        <v>105</v>
      </c>
      <c r="D5" s="110"/>
      <c r="E5" s="110"/>
      <c r="F5" s="110"/>
      <c r="G5" s="110"/>
      <c r="H5" s="110"/>
      <c r="I5" s="110"/>
      <c r="J5" s="110"/>
      <c r="K5" s="110"/>
      <c r="L5" s="110"/>
    </row>
    <row r="6" spans="1:13" ht="107.1" customHeight="1" x14ac:dyDescent="0.25">
      <c r="B6" s="1" t="s">
        <v>81</v>
      </c>
      <c r="C6" s="110" t="s">
        <v>106</v>
      </c>
      <c r="D6" s="110"/>
      <c r="E6" s="110"/>
      <c r="F6" s="110"/>
      <c r="G6" s="110"/>
      <c r="H6" s="110"/>
      <c r="I6" s="110"/>
      <c r="J6" s="110"/>
      <c r="K6" s="110"/>
      <c r="L6" s="110"/>
    </row>
    <row r="7" spans="1:13" ht="23.45" customHeight="1" x14ac:dyDescent="0.25">
      <c r="B7" s="1" t="s">
        <v>83</v>
      </c>
      <c r="C7" s="110" t="s">
        <v>84</v>
      </c>
      <c r="D7" s="110"/>
      <c r="E7" s="110"/>
      <c r="F7" s="110"/>
      <c r="G7" s="110"/>
      <c r="H7" s="110"/>
      <c r="I7" s="110"/>
      <c r="J7" s="110"/>
      <c r="K7" s="110"/>
      <c r="L7" s="110"/>
    </row>
    <row r="8" spans="1:13" ht="27" customHeight="1" x14ac:dyDescent="0.25">
      <c r="B8" s="1" t="s">
        <v>85</v>
      </c>
      <c r="C8" s="110" t="s">
        <v>107</v>
      </c>
      <c r="D8" s="110"/>
      <c r="E8" s="110"/>
      <c r="F8" s="110"/>
      <c r="G8" s="110"/>
      <c r="H8" s="110"/>
      <c r="I8" s="110"/>
      <c r="J8" s="110"/>
      <c r="K8" s="110"/>
      <c r="L8" s="110"/>
    </row>
    <row r="9" spans="1:13" ht="15.75" thickBot="1" x14ac:dyDescent="0.3">
      <c r="G9" s="21"/>
      <c r="H9" s="21"/>
      <c r="I9" s="21"/>
      <c r="J9" s="21"/>
      <c r="K9" s="21"/>
    </row>
    <row r="10" spans="1:13" ht="30" x14ac:dyDescent="0.25">
      <c r="A10" s="5" t="s">
        <v>86</v>
      </c>
      <c r="C10" s="11" t="s">
        <v>87</v>
      </c>
      <c r="D10" s="11" t="s">
        <v>3</v>
      </c>
      <c r="E10" s="18">
        <v>2024</v>
      </c>
      <c r="F10" s="18">
        <v>2025</v>
      </c>
      <c r="G10" s="18">
        <v>2026</v>
      </c>
      <c r="H10" s="18">
        <f>G10+1</f>
        <v>2027</v>
      </c>
      <c r="I10" s="18">
        <f>H10+1</f>
        <v>2028</v>
      </c>
      <c r="J10" s="18">
        <f>I10+1</f>
        <v>2029</v>
      </c>
      <c r="K10" s="18">
        <f>J10+1</f>
        <v>2030</v>
      </c>
      <c r="L10" s="33" t="s">
        <v>4</v>
      </c>
      <c r="M10" s="5"/>
    </row>
    <row r="11" spans="1:13" s="5" customFormat="1" ht="15.75" thickBot="1" x14ac:dyDescent="0.3">
      <c r="B11" s="5" t="s">
        <v>88</v>
      </c>
      <c r="C11" s="84" t="s">
        <v>108</v>
      </c>
      <c r="D11" s="11"/>
      <c r="E11" s="97">
        <v>0</v>
      </c>
      <c r="F11" s="97">
        <v>0</v>
      </c>
      <c r="G11" s="97">
        <v>6000</v>
      </c>
      <c r="H11" s="97">
        <v>12000</v>
      </c>
      <c r="I11" s="97">
        <v>18000</v>
      </c>
      <c r="J11" s="97">
        <v>24000</v>
      </c>
      <c r="K11" s="97">
        <v>30000</v>
      </c>
      <c r="L11" s="59">
        <f>K11</f>
        <v>30000</v>
      </c>
    </row>
    <row r="12" spans="1:13" x14ac:dyDescent="0.25">
      <c r="B12" s="1" t="s">
        <v>10</v>
      </c>
      <c r="C12" s="10" t="s">
        <v>11</v>
      </c>
      <c r="D12" s="24">
        <f>SUM(E12:K12)</f>
        <v>73500000</v>
      </c>
      <c r="E12" s="31">
        <v>0</v>
      </c>
      <c r="F12" s="31">
        <v>0</v>
      </c>
      <c r="G12" s="31">
        <v>14700000</v>
      </c>
      <c r="H12" s="31">
        <v>14700000</v>
      </c>
      <c r="I12" s="31">
        <v>14700000</v>
      </c>
      <c r="J12" s="31">
        <v>14700000</v>
      </c>
      <c r="K12" s="31">
        <v>14700000</v>
      </c>
      <c r="L12" s="57"/>
      <c r="M12" s="47"/>
    </row>
    <row r="13" spans="1:13" x14ac:dyDescent="0.25">
      <c r="B13" s="1" t="s">
        <v>13</v>
      </c>
      <c r="C13" s="10" t="s">
        <v>11</v>
      </c>
      <c r="D13" s="24">
        <f>SUM(E13:K13)</f>
        <v>16500000</v>
      </c>
      <c r="E13" s="31">
        <v>0</v>
      </c>
      <c r="F13" s="31">
        <v>0</v>
      </c>
      <c r="G13" s="31">
        <v>3300000</v>
      </c>
      <c r="H13" s="31">
        <v>3300000</v>
      </c>
      <c r="I13" s="31">
        <v>3300000</v>
      </c>
      <c r="J13" s="31">
        <v>3300000</v>
      </c>
      <c r="K13" s="31">
        <v>3300000</v>
      </c>
      <c r="L13" s="32"/>
    </row>
    <row r="14" spans="1:13" x14ac:dyDescent="0.25">
      <c r="B14" s="1" t="s">
        <v>15</v>
      </c>
      <c r="C14" s="10" t="s">
        <v>16</v>
      </c>
      <c r="D14" s="104">
        <v>3.2300000000000002E-2</v>
      </c>
    </row>
    <row r="15" spans="1:13" ht="30" x14ac:dyDescent="0.25">
      <c r="B15" s="4" t="s">
        <v>18</v>
      </c>
      <c r="C15" s="10" t="s">
        <v>16</v>
      </c>
      <c r="D15" s="104">
        <v>3.5000000000000003E-2</v>
      </c>
    </row>
    <row r="16" spans="1:13" x14ac:dyDescent="0.25">
      <c r="B16" s="1" t="s">
        <v>20</v>
      </c>
      <c r="C16" s="10" t="s">
        <v>16</v>
      </c>
      <c r="D16" s="104">
        <v>0.5</v>
      </c>
    </row>
    <row r="17" spans="1:10" x14ac:dyDescent="0.25">
      <c r="B17" s="1" t="s">
        <v>22</v>
      </c>
      <c r="C17" s="10" t="s">
        <v>16</v>
      </c>
      <c r="D17" s="104">
        <v>0.5</v>
      </c>
    </row>
    <row r="18" spans="1:10" x14ac:dyDescent="0.25">
      <c r="B18" s="1" t="s">
        <v>24</v>
      </c>
      <c r="C18" s="25" t="str">
        <f>"£/"&amp;$C$11</f>
        <v>£/customers</v>
      </c>
      <c r="D18" s="23">
        <v>0</v>
      </c>
    </row>
    <row r="20" spans="1:10" x14ac:dyDescent="0.25">
      <c r="A20" s="5" t="s">
        <v>26</v>
      </c>
      <c r="B20" s="98" t="s">
        <v>90</v>
      </c>
      <c r="C20" s="99" t="s">
        <v>87</v>
      </c>
      <c r="D20" s="101" t="s">
        <v>91</v>
      </c>
    </row>
    <row r="21" spans="1:10" x14ac:dyDescent="0.25">
      <c r="B21" s="1" t="s">
        <v>27</v>
      </c>
      <c r="C21" s="10" t="s">
        <v>16</v>
      </c>
      <c r="D21" s="20">
        <v>0</v>
      </c>
    </row>
    <row r="22" spans="1:10" x14ac:dyDescent="0.25">
      <c r="B22" s="1" t="s">
        <v>29</v>
      </c>
      <c r="C22" s="10" t="s">
        <v>16</v>
      </c>
      <c r="D22" s="20">
        <v>1</v>
      </c>
    </row>
    <row r="23" spans="1:10" x14ac:dyDescent="0.25">
      <c r="B23" s="1" t="s">
        <v>31</v>
      </c>
      <c r="C23" s="10" t="s">
        <v>16</v>
      </c>
      <c r="D23" s="20">
        <v>0</v>
      </c>
    </row>
    <row r="24" spans="1:10" x14ac:dyDescent="0.25">
      <c r="B24" s="1" t="s">
        <v>33</v>
      </c>
      <c r="C24" s="10" t="s">
        <v>16</v>
      </c>
      <c r="D24" s="27">
        <f>1-SUM(D21:D23)</f>
        <v>0</v>
      </c>
    </row>
    <row r="26" spans="1:10" x14ac:dyDescent="0.25">
      <c r="A26" s="5" t="s">
        <v>35</v>
      </c>
      <c r="C26" s="99" t="s">
        <v>87</v>
      </c>
      <c r="D26" s="105" t="s">
        <v>36</v>
      </c>
      <c r="E26" s="22" t="s">
        <v>37</v>
      </c>
      <c r="F26" s="22" t="s">
        <v>38</v>
      </c>
      <c r="G26" s="22" t="s">
        <v>39</v>
      </c>
      <c r="H26" s="22" t="s">
        <v>40</v>
      </c>
      <c r="I26" s="1"/>
      <c r="J26" s="1"/>
    </row>
    <row r="27" spans="1:10" x14ac:dyDescent="0.25">
      <c r="B27" s="1" t="s">
        <v>41</v>
      </c>
      <c r="C27" s="25" t="str">
        <f t="shared" ref="C27:C29" si="0">"£/"&amp;$C$11</f>
        <v>£/customers</v>
      </c>
      <c r="D27" s="106">
        <f>MAX(0,(D12+D13)/L11*D16-D18)</f>
        <v>1500</v>
      </c>
      <c r="E27" s="24">
        <f>$D27*$D$21</f>
        <v>0</v>
      </c>
      <c r="F27" s="24">
        <f>$D27*$D$22</f>
        <v>1500</v>
      </c>
      <c r="G27" s="24">
        <f>$D27*$D$23</f>
        <v>0</v>
      </c>
      <c r="H27" s="24">
        <f>$D27*$D$24*$D$17</f>
        <v>0</v>
      </c>
      <c r="I27" s="1"/>
      <c r="J27" s="1"/>
    </row>
    <row r="28" spans="1:10" x14ac:dyDescent="0.25">
      <c r="B28" s="1" t="s">
        <v>43</v>
      </c>
      <c r="C28" s="25" t="str">
        <f t="shared" si="0"/>
        <v>£/customers</v>
      </c>
      <c r="D28" s="106">
        <f>D27*D14</f>
        <v>48.45</v>
      </c>
      <c r="E28" s="24">
        <f t="shared" ref="E28:E29" si="1">$D28*$D$21</f>
        <v>0</v>
      </c>
      <c r="F28" s="24">
        <f t="shared" ref="F28:F29" si="2">$D28*$D$22</f>
        <v>48.45</v>
      </c>
      <c r="G28" s="24">
        <f t="shared" ref="G28:G29" si="3">$D28*$D$23</f>
        <v>0</v>
      </c>
      <c r="H28" s="24">
        <f>$D28*$D$24*$D$17</f>
        <v>0</v>
      </c>
      <c r="I28" s="1"/>
      <c r="J28" s="1"/>
    </row>
    <row r="29" spans="1:10" x14ac:dyDescent="0.25">
      <c r="B29" s="1" t="s">
        <v>45</v>
      </c>
      <c r="C29" s="25" t="str">
        <f t="shared" si="0"/>
        <v>£/customers</v>
      </c>
      <c r="D29" s="106">
        <f>MAX(0,((D12+D13)/L11)*D16*D15+D13*D16/SUM(E11:K11)-D18)+D28</f>
        <v>192.61666666666667</v>
      </c>
      <c r="E29" s="24">
        <f t="shared" si="1"/>
        <v>0</v>
      </c>
      <c r="F29" s="24">
        <f t="shared" si="2"/>
        <v>192.61666666666667</v>
      </c>
      <c r="G29" s="24">
        <f t="shared" si="3"/>
        <v>0</v>
      </c>
      <c r="H29" s="24">
        <f>$D29*$D$24*$D$17</f>
        <v>0</v>
      </c>
      <c r="I29" s="1"/>
      <c r="J29" s="1"/>
    </row>
    <row r="32" spans="1:10" x14ac:dyDescent="0.25">
      <c r="A32" s="5" t="s">
        <v>92</v>
      </c>
    </row>
    <row r="33" spans="1:12" x14ac:dyDescent="0.25">
      <c r="B33" s="1" t="s">
        <v>93</v>
      </c>
      <c r="E33" s="15">
        <v>0</v>
      </c>
      <c r="F33" s="15">
        <v>0</v>
      </c>
      <c r="G33" s="15">
        <v>6000</v>
      </c>
      <c r="H33" s="15">
        <v>12000</v>
      </c>
      <c r="I33" s="15">
        <v>18000</v>
      </c>
      <c r="J33" s="15">
        <v>24000</v>
      </c>
      <c r="K33" s="15">
        <v>30000</v>
      </c>
      <c r="L33" s="15">
        <v>30000</v>
      </c>
    </row>
    <row r="34" spans="1:12" x14ac:dyDescent="0.25">
      <c r="B34" s="1" t="s">
        <v>41</v>
      </c>
      <c r="E34" s="16"/>
      <c r="F34" s="16"/>
      <c r="G34" s="16"/>
      <c r="H34" s="16"/>
      <c r="I34" s="16"/>
      <c r="J34" s="16"/>
      <c r="K34" s="16"/>
      <c r="L34" s="14">
        <f>MAX(0,$L$11-L33)</f>
        <v>0</v>
      </c>
    </row>
    <row r="35" spans="1:12" x14ac:dyDescent="0.25">
      <c r="B35" s="1" t="s">
        <v>43</v>
      </c>
      <c r="E35" s="14">
        <f t="shared" ref="E35:H35" si="4">MAX(0,MIN(E$11-E33,$L$11-$L33))</f>
        <v>0</v>
      </c>
      <c r="F35" s="14">
        <f t="shared" si="4"/>
        <v>0</v>
      </c>
      <c r="G35" s="14">
        <f t="shared" si="4"/>
        <v>0</v>
      </c>
      <c r="H35" s="14">
        <f t="shared" si="4"/>
        <v>0</v>
      </c>
      <c r="I35" s="14">
        <f>MAX(0,MIN(I$11-I33,$L$11-$L33))</f>
        <v>0</v>
      </c>
      <c r="J35" s="14">
        <f t="shared" ref="J35:K35" si="5">MAX(0,MIN(J$11-J33,$L$11-$L33))</f>
        <v>0</v>
      </c>
      <c r="K35" s="14">
        <f t="shared" si="5"/>
        <v>0</v>
      </c>
      <c r="L35" s="16"/>
    </row>
    <row r="36" spans="1:12" x14ac:dyDescent="0.25">
      <c r="B36" s="1" t="s">
        <v>45</v>
      </c>
      <c r="E36" s="14">
        <f>MAX(0,E$11-E33-($L$11-IF($L33&gt;$L$11,$L$11,$L33)))</f>
        <v>0</v>
      </c>
      <c r="F36" s="14">
        <f t="shared" ref="F36:K36" si="6">MAX(0,F$11-F33-($L$11-IF($L33&gt;$L$11,$L$11,$L33)))</f>
        <v>0</v>
      </c>
      <c r="G36" s="14">
        <f t="shared" si="6"/>
        <v>0</v>
      </c>
      <c r="H36" s="14">
        <f t="shared" si="6"/>
        <v>0</v>
      </c>
      <c r="I36" s="14">
        <f t="shared" si="6"/>
        <v>0</v>
      </c>
      <c r="J36" s="14">
        <f t="shared" si="6"/>
        <v>0</v>
      </c>
      <c r="K36" s="14">
        <f t="shared" si="6"/>
        <v>0</v>
      </c>
      <c r="L36" s="16"/>
    </row>
    <row r="37" spans="1:12" ht="15.75" thickBot="1" x14ac:dyDescent="0.3">
      <c r="B37" s="8" t="s">
        <v>5</v>
      </c>
      <c r="C37" s="12"/>
      <c r="D37" s="12"/>
      <c r="E37" s="17"/>
      <c r="F37" s="17"/>
      <c r="G37" s="17"/>
      <c r="H37" s="17"/>
      <c r="I37" s="17"/>
      <c r="J37" s="17"/>
      <c r="K37" s="17"/>
      <c r="L37" s="17"/>
    </row>
    <row r="38" spans="1:12" ht="15.75" thickTop="1" x14ac:dyDescent="0.25"/>
    <row r="39" spans="1:12" x14ac:dyDescent="0.25">
      <c r="A39" s="5" t="s">
        <v>94</v>
      </c>
      <c r="D39" s="22" t="s">
        <v>37</v>
      </c>
      <c r="E39" s="22" t="s">
        <v>38</v>
      </c>
      <c r="F39" s="22" t="s">
        <v>39</v>
      </c>
      <c r="G39" s="22" t="s">
        <v>40</v>
      </c>
      <c r="H39" s="22" t="s">
        <v>95</v>
      </c>
    </row>
    <row r="40" spans="1:12" x14ac:dyDescent="0.25">
      <c r="B40" s="1" t="s">
        <v>41</v>
      </c>
      <c r="D40" s="3">
        <f t="shared" ref="D40:G42" si="7">SUM($E34:$L34)*E27</f>
        <v>0</v>
      </c>
      <c r="E40" s="3">
        <f t="shared" si="7"/>
        <v>0</v>
      </c>
      <c r="F40" s="3">
        <f t="shared" si="7"/>
        <v>0</v>
      </c>
      <c r="G40" s="3">
        <f t="shared" si="7"/>
        <v>0</v>
      </c>
      <c r="H40" s="6">
        <f>SUM(D40:G40)</f>
        <v>0</v>
      </c>
    </row>
    <row r="41" spans="1:12" x14ac:dyDescent="0.25">
      <c r="B41" s="1" t="s">
        <v>43</v>
      </c>
      <c r="D41" s="3">
        <f t="shared" si="7"/>
        <v>0</v>
      </c>
      <c r="E41" s="3">
        <f t="shared" si="7"/>
        <v>0</v>
      </c>
      <c r="F41" s="3">
        <f t="shared" si="7"/>
        <v>0</v>
      </c>
      <c r="G41" s="3">
        <f t="shared" si="7"/>
        <v>0</v>
      </c>
      <c r="H41" s="6">
        <f t="shared" ref="H41:H42" si="8">SUM(D41:G41)</f>
        <v>0</v>
      </c>
    </row>
    <row r="42" spans="1:12" x14ac:dyDescent="0.25">
      <c r="B42" s="1" t="s">
        <v>45</v>
      </c>
      <c r="D42" s="3">
        <f t="shared" si="7"/>
        <v>0</v>
      </c>
      <c r="E42" s="3">
        <f t="shared" si="7"/>
        <v>0</v>
      </c>
      <c r="F42" s="3">
        <f t="shared" si="7"/>
        <v>0</v>
      </c>
      <c r="G42" s="3">
        <f t="shared" si="7"/>
        <v>0</v>
      </c>
      <c r="H42" s="6">
        <f t="shared" si="8"/>
        <v>0</v>
      </c>
    </row>
    <row r="43" spans="1:12" ht="15.75" thickBot="1" x14ac:dyDescent="0.3">
      <c r="B43" s="29" t="s">
        <v>5</v>
      </c>
      <c r="C43" s="29"/>
      <c r="D43" s="9">
        <f>SUM(D40:D42)</f>
        <v>0</v>
      </c>
      <c r="E43" s="9">
        <f t="shared" ref="E43:H43" si="9">SUM(E40:E42)</f>
        <v>0</v>
      </c>
      <c r="F43" s="9">
        <f t="shared" si="9"/>
        <v>0</v>
      </c>
      <c r="G43" s="9">
        <f t="shared" si="9"/>
        <v>0</v>
      </c>
      <c r="H43" s="9">
        <f t="shared" si="9"/>
        <v>0</v>
      </c>
    </row>
    <row r="44" spans="1:12" ht="15.75" thickTop="1" x14ac:dyDescent="0.25"/>
  </sheetData>
  <mergeCells count="5">
    <mergeCell ref="C4:L4"/>
    <mergeCell ref="C5:L5"/>
    <mergeCell ref="C6:L6"/>
    <mergeCell ref="C7:L7"/>
    <mergeCell ref="C8:L8"/>
  </mergeCell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M44"/>
  <sheetViews>
    <sheetView zoomScale="112" zoomScaleNormal="112" workbookViewId="0">
      <pane xSplit="2" ySplit="1" topLeftCell="C2" activePane="bottomRight" state="frozen"/>
      <selection pane="topRight" activeCell="I44" sqref="I44"/>
      <selection pane="bottomLeft" activeCell="I44" sqref="I44"/>
      <selection pane="bottomRight" activeCell="C2" sqref="C2"/>
    </sheetView>
  </sheetViews>
  <sheetFormatPr defaultColWidth="8.85546875" defaultRowHeight="15" x14ac:dyDescent="0.25"/>
  <cols>
    <col min="1" max="1" width="2.5703125" style="5" customWidth="1"/>
    <col min="2" max="2" width="30.42578125" style="1" customWidth="1"/>
    <col min="3" max="3" width="12.85546875" style="10" customWidth="1"/>
    <col min="4" max="4" width="12.5703125" style="10" bestFit="1" customWidth="1"/>
    <col min="5" max="6" width="11.85546875" style="14" customWidth="1"/>
    <col min="7" max="11" width="13.42578125" style="14" customWidth="1"/>
    <col min="12" max="12" width="10.5703125" style="14" bestFit="1" customWidth="1"/>
    <col min="13" max="13" width="1.5703125" style="1" customWidth="1"/>
    <col min="14" max="14" width="13.5703125" style="1" bestFit="1" customWidth="1"/>
    <col min="15" max="15" width="11.5703125" style="1" bestFit="1" customWidth="1"/>
    <col min="16" max="16384" width="8.85546875" style="1"/>
  </cols>
  <sheetData>
    <row r="1" spans="1:13" ht="18.75" x14ac:dyDescent="0.25">
      <c r="A1" s="2" t="s">
        <v>109</v>
      </c>
    </row>
    <row r="3" spans="1:13" x14ac:dyDescent="0.25">
      <c r="A3" s="5" t="s">
        <v>76</v>
      </c>
    </row>
    <row r="4" spans="1:13" ht="49.5" customHeight="1" x14ac:dyDescent="0.25">
      <c r="B4" s="1" t="s">
        <v>77</v>
      </c>
      <c r="C4" s="110" t="s">
        <v>110</v>
      </c>
      <c r="D4" s="110"/>
      <c r="E4" s="110"/>
      <c r="F4" s="110"/>
      <c r="G4" s="110"/>
      <c r="H4" s="110"/>
      <c r="I4" s="110"/>
      <c r="J4" s="110"/>
      <c r="K4" s="110"/>
      <c r="L4" s="110"/>
    </row>
    <row r="5" spans="1:13" ht="21" customHeight="1" x14ac:dyDescent="0.25">
      <c r="B5" s="1" t="s">
        <v>79</v>
      </c>
      <c r="C5" s="110" t="s">
        <v>111</v>
      </c>
      <c r="D5" s="110"/>
      <c r="E5" s="110"/>
      <c r="F5" s="110"/>
      <c r="G5" s="110"/>
      <c r="H5" s="110"/>
      <c r="I5" s="110"/>
      <c r="J5" s="110"/>
      <c r="K5" s="110"/>
      <c r="L5" s="110"/>
    </row>
    <row r="6" spans="1:13" ht="66.75" customHeight="1" x14ac:dyDescent="0.25">
      <c r="B6" s="1" t="s">
        <v>81</v>
      </c>
      <c r="C6" s="110" t="s">
        <v>112</v>
      </c>
      <c r="D6" s="110"/>
      <c r="E6" s="110"/>
      <c r="F6" s="110"/>
      <c r="G6" s="110"/>
      <c r="H6" s="110"/>
      <c r="I6" s="110"/>
      <c r="J6" s="110"/>
      <c r="K6" s="110"/>
      <c r="L6" s="110"/>
    </row>
    <row r="7" spans="1:13" ht="34.35" customHeight="1" x14ac:dyDescent="0.25">
      <c r="B7" s="1" t="s">
        <v>83</v>
      </c>
      <c r="C7" s="110" t="s">
        <v>84</v>
      </c>
      <c r="D7" s="110"/>
      <c r="E7" s="110"/>
      <c r="F7" s="110"/>
      <c r="G7" s="110"/>
      <c r="H7" s="110"/>
      <c r="I7" s="110"/>
      <c r="J7" s="110"/>
      <c r="K7" s="110"/>
      <c r="L7" s="110"/>
    </row>
    <row r="8" spans="1:13" ht="68.25" customHeight="1" x14ac:dyDescent="0.25">
      <c r="B8" s="1" t="s">
        <v>85</v>
      </c>
      <c r="C8" s="110" t="s">
        <v>113</v>
      </c>
      <c r="D8" s="110"/>
      <c r="E8" s="110"/>
      <c r="F8" s="110"/>
      <c r="G8" s="110"/>
      <c r="H8" s="110"/>
      <c r="I8" s="110"/>
      <c r="J8" s="110"/>
      <c r="K8" s="110"/>
      <c r="L8" s="110"/>
    </row>
    <row r="9" spans="1:13" ht="15.75" thickBot="1" x14ac:dyDescent="0.3">
      <c r="G9" s="21"/>
      <c r="H9" s="21"/>
      <c r="I9" s="21"/>
      <c r="J9" s="21"/>
      <c r="K9" s="21"/>
    </row>
    <row r="10" spans="1:13" ht="30" x14ac:dyDescent="0.25">
      <c r="A10" s="5" t="s">
        <v>86</v>
      </c>
      <c r="C10" s="11" t="s">
        <v>87</v>
      </c>
      <c r="D10" s="11" t="s">
        <v>3</v>
      </c>
      <c r="E10" s="18">
        <v>2024</v>
      </c>
      <c r="F10" s="18">
        <v>2025</v>
      </c>
      <c r="G10" s="18">
        <v>2026</v>
      </c>
      <c r="H10" s="18">
        <f>G10+1</f>
        <v>2027</v>
      </c>
      <c r="I10" s="18">
        <f>H10+1</f>
        <v>2028</v>
      </c>
      <c r="J10" s="18">
        <f>I10+1</f>
        <v>2029</v>
      </c>
      <c r="K10" s="18">
        <f>J10+1</f>
        <v>2030</v>
      </c>
      <c r="L10" s="33" t="s">
        <v>4</v>
      </c>
      <c r="M10" s="5"/>
    </row>
    <row r="11" spans="1:13" s="5" customFormat="1" ht="15.75" thickBot="1" x14ac:dyDescent="0.3">
      <c r="B11" s="5" t="s">
        <v>88</v>
      </c>
      <c r="C11" s="84" t="s">
        <v>114</v>
      </c>
      <c r="D11" s="11"/>
      <c r="E11" s="87">
        <v>0</v>
      </c>
      <c r="F11" s="87">
        <v>0</v>
      </c>
      <c r="G11" s="87">
        <v>72.952499182421036</v>
      </c>
      <c r="H11" s="87">
        <v>209.23255749316652</v>
      </c>
      <c r="I11" s="87">
        <v>330.59242327576732</v>
      </c>
      <c r="J11" s="87">
        <v>464.9944962468519</v>
      </c>
      <c r="K11" s="87">
        <v>641.18954650322883</v>
      </c>
      <c r="L11" s="59">
        <f>K11</f>
        <v>641.18954650322883</v>
      </c>
    </row>
    <row r="12" spans="1:13" x14ac:dyDescent="0.25">
      <c r="B12" s="1" t="s">
        <v>10</v>
      </c>
      <c r="C12" s="10" t="s">
        <v>11</v>
      </c>
      <c r="D12" s="24">
        <f>SUM(E12:K12)</f>
        <v>144297075</v>
      </c>
      <c r="E12" s="15">
        <v>0</v>
      </c>
      <c r="F12" s="15">
        <v>0</v>
      </c>
      <c r="G12" s="15">
        <v>16139175.000000002</v>
      </c>
      <c r="H12" s="15">
        <v>28233075</v>
      </c>
      <c r="I12" s="15">
        <v>27757275</v>
      </c>
      <c r="J12" s="15">
        <v>30206475</v>
      </c>
      <c r="K12" s="15">
        <v>41961075</v>
      </c>
    </row>
    <row r="13" spans="1:13" x14ac:dyDescent="0.25">
      <c r="B13" s="1" t="s">
        <v>13</v>
      </c>
      <c r="C13" s="10" t="s">
        <v>11</v>
      </c>
      <c r="D13" s="24">
        <f>SUM(E13:K13)</f>
        <v>0</v>
      </c>
      <c r="E13" s="15">
        <v>0</v>
      </c>
      <c r="F13" s="15">
        <v>0</v>
      </c>
      <c r="G13" s="15">
        <v>0</v>
      </c>
      <c r="H13" s="15">
        <v>0</v>
      </c>
      <c r="I13" s="15">
        <v>0</v>
      </c>
      <c r="J13" s="15">
        <v>0</v>
      </c>
      <c r="K13" s="15">
        <v>0</v>
      </c>
    </row>
    <row r="14" spans="1:13" x14ac:dyDescent="0.25">
      <c r="B14" s="1" t="s">
        <v>15</v>
      </c>
      <c r="C14" s="10" t="s">
        <v>16</v>
      </c>
      <c r="D14" s="104">
        <v>3.2300000000000002E-2</v>
      </c>
    </row>
    <row r="15" spans="1:13" ht="30" x14ac:dyDescent="0.25">
      <c r="B15" s="4" t="s">
        <v>18</v>
      </c>
      <c r="C15" s="10" t="s">
        <v>16</v>
      </c>
      <c r="D15" s="104">
        <v>3.5000000000000003E-2</v>
      </c>
    </row>
    <row r="16" spans="1:13" x14ac:dyDescent="0.25">
      <c r="B16" s="1" t="s">
        <v>20</v>
      </c>
      <c r="C16" s="10" t="s">
        <v>16</v>
      </c>
      <c r="D16" s="104">
        <v>0.5</v>
      </c>
    </row>
    <row r="17" spans="1:10" x14ac:dyDescent="0.25">
      <c r="B17" s="1" t="s">
        <v>22</v>
      </c>
      <c r="C17" s="10" t="s">
        <v>16</v>
      </c>
      <c r="D17" s="104">
        <v>0.5</v>
      </c>
    </row>
    <row r="18" spans="1:10" x14ac:dyDescent="0.25">
      <c r="B18" s="1" t="s">
        <v>24</v>
      </c>
      <c r="C18" s="25" t="str">
        <f>"£/"&amp;$C$11</f>
        <v>£/km mains</v>
      </c>
      <c r="D18" s="56">
        <v>24139</v>
      </c>
    </row>
    <row r="20" spans="1:10" x14ac:dyDescent="0.25">
      <c r="A20" s="5" t="s">
        <v>26</v>
      </c>
      <c r="B20" s="98" t="s">
        <v>90</v>
      </c>
      <c r="C20" s="99" t="s">
        <v>87</v>
      </c>
      <c r="D20" s="101" t="s">
        <v>91</v>
      </c>
    </row>
    <row r="21" spans="1:10" x14ac:dyDescent="0.25">
      <c r="B21" s="1" t="s">
        <v>27</v>
      </c>
      <c r="C21" s="10" t="s">
        <v>16</v>
      </c>
      <c r="D21" s="20">
        <v>0</v>
      </c>
    </row>
    <row r="22" spans="1:10" x14ac:dyDescent="0.25">
      <c r="B22" s="1" t="s">
        <v>29</v>
      </c>
      <c r="C22" s="10" t="s">
        <v>16</v>
      </c>
      <c r="D22" s="20">
        <v>1</v>
      </c>
    </row>
    <row r="23" spans="1:10" x14ac:dyDescent="0.25">
      <c r="B23" s="1" t="s">
        <v>31</v>
      </c>
      <c r="C23" s="10" t="s">
        <v>16</v>
      </c>
      <c r="D23" s="20">
        <v>0</v>
      </c>
    </row>
    <row r="24" spans="1:10" x14ac:dyDescent="0.25">
      <c r="B24" s="1" t="s">
        <v>33</v>
      </c>
      <c r="C24" s="10" t="s">
        <v>16</v>
      </c>
      <c r="D24" s="27">
        <f>1-SUM(D21:D23)</f>
        <v>0</v>
      </c>
    </row>
    <row r="26" spans="1:10" x14ac:dyDescent="0.25">
      <c r="A26" s="5" t="s">
        <v>35</v>
      </c>
      <c r="C26" s="99" t="s">
        <v>87</v>
      </c>
      <c r="D26" s="105" t="s">
        <v>36</v>
      </c>
      <c r="E26" s="22" t="s">
        <v>37</v>
      </c>
      <c r="F26" s="22" t="s">
        <v>38</v>
      </c>
      <c r="G26" s="22" t="s">
        <v>39</v>
      </c>
      <c r="H26" s="22" t="s">
        <v>40</v>
      </c>
      <c r="I26" s="1"/>
      <c r="J26" s="1"/>
    </row>
    <row r="27" spans="1:10" x14ac:dyDescent="0.25">
      <c r="B27" s="1" t="s">
        <v>41</v>
      </c>
      <c r="C27" s="25" t="str">
        <f t="shared" ref="C27:C29" si="0">"£/"&amp;$C$11</f>
        <v>£/km mains</v>
      </c>
      <c r="D27" s="106">
        <f>MAX(0,(D12+D13)/L11*D16-D18)</f>
        <v>88383.947221249939</v>
      </c>
      <c r="E27" s="24">
        <f>$D27*$D$21</f>
        <v>0</v>
      </c>
      <c r="F27" s="24">
        <f>$D27*$D$22</f>
        <v>88383.947221249939</v>
      </c>
      <c r="G27" s="24">
        <f>$D27*$D$23</f>
        <v>0</v>
      </c>
      <c r="H27" s="24">
        <f>$D27*$D$24*$D$17</f>
        <v>0</v>
      </c>
      <c r="I27" s="1"/>
      <c r="J27" s="1"/>
    </row>
    <row r="28" spans="1:10" x14ac:dyDescent="0.25">
      <c r="B28" s="1" t="s">
        <v>43</v>
      </c>
      <c r="C28" s="25" t="str">
        <f t="shared" si="0"/>
        <v>£/km mains</v>
      </c>
      <c r="D28" s="106">
        <f>D27*D14</f>
        <v>2854.8014952463732</v>
      </c>
      <c r="E28" s="24">
        <f t="shared" ref="E28:E29" si="1">$D28*$D$21</f>
        <v>0</v>
      </c>
      <c r="F28" s="24">
        <f t="shared" ref="F28:F29" si="2">$D28*$D$22</f>
        <v>2854.8014952463732</v>
      </c>
      <c r="G28" s="24">
        <f t="shared" ref="G28:G29" si="3">$D28*$D$23</f>
        <v>0</v>
      </c>
      <c r="H28" s="24">
        <f>$D28*$D$24*$D$17</f>
        <v>0</v>
      </c>
      <c r="I28" s="1"/>
      <c r="J28" s="1"/>
    </row>
    <row r="29" spans="1:10" x14ac:dyDescent="0.25">
      <c r="B29" s="1" t="s">
        <v>45</v>
      </c>
      <c r="C29" s="25" t="str">
        <f t="shared" si="0"/>
        <v>£/km mains</v>
      </c>
      <c r="D29" s="106">
        <f>MAX(0,((D12+D13)/L11)*D16*D15+D13*D16/SUM(E11:K11)-D18)+D28</f>
        <v>2854.8014952463732</v>
      </c>
      <c r="E29" s="24">
        <f t="shared" si="1"/>
        <v>0</v>
      </c>
      <c r="F29" s="24">
        <f t="shared" si="2"/>
        <v>2854.8014952463732</v>
      </c>
      <c r="G29" s="24">
        <f t="shared" si="3"/>
        <v>0</v>
      </c>
      <c r="H29" s="24">
        <f>$D29*$D$24*$D$17</f>
        <v>0</v>
      </c>
      <c r="I29" s="1"/>
      <c r="J29" s="1"/>
    </row>
    <row r="32" spans="1:10" x14ac:dyDescent="0.25">
      <c r="A32" s="5" t="s">
        <v>92</v>
      </c>
    </row>
    <row r="33" spans="1:12" x14ac:dyDescent="0.25">
      <c r="B33" s="1" t="s">
        <v>93</v>
      </c>
      <c r="E33" s="15"/>
      <c r="F33" s="15"/>
      <c r="G33" s="15">
        <v>72.952499182421036</v>
      </c>
      <c r="H33" s="15">
        <v>209.23255749316652</v>
      </c>
      <c r="I33" s="15">
        <v>330.59242327576732</v>
      </c>
      <c r="J33" s="15">
        <v>464.9944962468519</v>
      </c>
      <c r="K33" s="15">
        <v>641.18954650322883</v>
      </c>
      <c r="L33" s="15">
        <v>641.18954650322883</v>
      </c>
    </row>
    <row r="34" spans="1:12" x14ac:dyDescent="0.25">
      <c r="B34" s="1" t="s">
        <v>41</v>
      </c>
      <c r="E34" s="16"/>
      <c r="F34" s="16"/>
      <c r="G34" s="16"/>
      <c r="H34" s="16"/>
      <c r="I34" s="16"/>
      <c r="J34" s="16"/>
      <c r="K34" s="16"/>
      <c r="L34" s="14">
        <f>MAX(0,$L$11-L33)</f>
        <v>0</v>
      </c>
    </row>
    <row r="35" spans="1:12" x14ac:dyDescent="0.25">
      <c r="B35" s="1" t="s">
        <v>43</v>
      </c>
      <c r="E35" s="14">
        <f t="shared" ref="E35:H35" si="4">MAX(0,MIN(E$11-E33,$L$11-$L33))</f>
        <v>0</v>
      </c>
      <c r="F35" s="14">
        <f t="shared" si="4"/>
        <v>0</v>
      </c>
      <c r="G35" s="14">
        <f t="shared" si="4"/>
        <v>0</v>
      </c>
      <c r="H35" s="14">
        <f t="shared" si="4"/>
        <v>0</v>
      </c>
      <c r="I35" s="14">
        <f>MAX(0,MIN(I$11-I33,$L$11-$L33))</f>
        <v>0</v>
      </c>
      <c r="J35" s="14">
        <f t="shared" ref="J35:K35" si="5">MAX(0,MIN(J$11-J33,$L$11-$L33))</f>
        <v>0</v>
      </c>
      <c r="K35" s="14">
        <f t="shared" si="5"/>
        <v>0</v>
      </c>
      <c r="L35" s="16"/>
    </row>
    <row r="36" spans="1:12" x14ac:dyDescent="0.25">
      <c r="B36" s="1" t="s">
        <v>45</v>
      </c>
      <c r="E36" s="14">
        <f>MAX(0,E$11-E33-($L$11-IF($L33&gt;$L$11,$L$11,$L33)))</f>
        <v>0</v>
      </c>
      <c r="F36" s="14">
        <f t="shared" ref="F36:K36" si="6">MAX(0,F$11-F33-($L$11-IF($L33&gt;$L$11,$L$11,$L33)))</f>
        <v>0</v>
      </c>
      <c r="G36" s="14">
        <f t="shared" si="6"/>
        <v>0</v>
      </c>
      <c r="H36" s="14">
        <f t="shared" si="6"/>
        <v>0</v>
      </c>
      <c r="I36" s="14">
        <f t="shared" si="6"/>
        <v>0</v>
      </c>
      <c r="J36" s="14">
        <f t="shared" si="6"/>
        <v>0</v>
      </c>
      <c r="K36" s="14">
        <f t="shared" si="6"/>
        <v>0</v>
      </c>
      <c r="L36" s="16"/>
    </row>
    <row r="37" spans="1:12" ht="15.75" thickBot="1" x14ac:dyDescent="0.3">
      <c r="B37" s="8" t="s">
        <v>5</v>
      </c>
      <c r="C37" s="12"/>
      <c r="D37" s="12"/>
      <c r="E37" s="17"/>
      <c r="F37" s="17"/>
      <c r="G37" s="17"/>
      <c r="H37" s="17"/>
      <c r="I37" s="17"/>
      <c r="J37" s="17"/>
      <c r="K37" s="17"/>
      <c r="L37" s="17"/>
    </row>
    <row r="38" spans="1:12" ht="15.75" thickTop="1" x14ac:dyDescent="0.25"/>
    <row r="39" spans="1:12" x14ac:dyDescent="0.25">
      <c r="A39" s="5" t="s">
        <v>94</v>
      </c>
      <c r="D39" s="22" t="s">
        <v>37</v>
      </c>
      <c r="E39" s="22" t="s">
        <v>38</v>
      </c>
      <c r="F39" s="22" t="s">
        <v>39</v>
      </c>
      <c r="G39" s="22" t="s">
        <v>40</v>
      </c>
      <c r="H39" s="22" t="s">
        <v>95</v>
      </c>
    </row>
    <row r="40" spans="1:12" x14ac:dyDescent="0.25">
      <c r="B40" s="1" t="s">
        <v>41</v>
      </c>
      <c r="D40" s="3">
        <f t="shared" ref="D40:G42" si="7">SUM($E34:$L34)*E27</f>
        <v>0</v>
      </c>
      <c r="E40" s="3">
        <f t="shared" si="7"/>
        <v>0</v>
      </c>
      <c r="F40" s="3">
        <f t="shared" si="7"/>
        <v>0</v>
      </c>
      <c r="G40" s="3">
        <f t="shared" si="7"/>
        <v>0</v>
      </c>
      <c r="H40" s="6">
        <f>SUM(D40:G40)</f>
        <v>0</v>
      </c>
    </row>
    <row r="41" spans="1:12" x14ac:dyDescent="0.25">
      <c r="B41" s="1" t="s">
        <v>43</v>
      </c>
      <c r="D41" s="3">
        <f t="shared" si="7"/>
        <v>0</v>
      </c>
      <c r="E41" s="3">
        <f t="shared" si="7"/>
        <v>0</v>
      </c>
      <c r="F41" s="3">
        <f t="shared" si="7"/>
        <v>0</v>
      </c>
      <c r="G41" s="3">
        <f t="shared" si="7"/>
        <v>0</v>
      </c>
      <c r="H41" s="6">
        <f t="shared" ref="H41:H42" si="8">SUM(D41:G41)</f>
        <v>0</v>
      </c>
    </row>
    <row r="42" spans="1:12" x14ac:dyDescent="0.25">
      <c r="B42" s="1" t="s">
        <v>45</v>
      </c>
      <c r="D42" s="3">
        <f t="shared" si="7"/>
        <v>0</v>
      </c>
      <c r="E42" s="3">
        <f t="shared" si="7"/>
        <v>0</v>
      </c>
      <c r="F42" s="3">
        <f t="shared" si="7"/>
        <v>0</v>
      </c>
      <c r="G42" s="3">
        <f t="shared" si="7"/>
        <v>0</v>
      </c>
      <c r="H42" s="6">
        <f t="shared" si="8"/>
        <v>0</v>
      </c>
    </row>
    <row r="43" spans="1:12" ht="15.75" thickBot="1" x14ac:dyDescent="0.3">
      <c r="B43" s="29" t="s">
        <v>5</v>
      </c>
      <c r="C43" s="29"/>
      <c r="D43" s="9">
        <f>SUM(D40:D42)</f>
        <v>0</v>
      </c>
      <c r="E43" s="9">
        <f t="shared" ref="E43:H43" si="9">SUM(E40:E42)</f>
        <v>0</v>
      </c>
      <c r="F43" s="9">
        <f t="shared" si="9"/>
        <v>0</v>
      </c>
      <c r="G43" s="9">
        <f t="shared" si="9"/>
        <v>0</v>
      </c>
      <c r="H43" s="9">
        <f t="shared" si="9"/>
        <v>0</v>
      </c>
    </row>
    <row r="44" spans="1:12" ht="15.75" thickTop="1" x14ac:dyDescent="0.25"/>
  </sheetData>
  <mergeCells count="5">
    <mergeCell ref="C4:L4"/>
    <mergeCell ref="C5:L5"/>
    <mergeCell ref="C6:L6"/>
    <mergeCell ref="C7:L7"/>
    <mergeCell ref="C8:L8"/>
  </mergeCells>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M66"/>
  <sheetViews>
    <sheetView zoomScale="112" zoomScaleNormal="112" workbookViewId="0">
      <pane xSplit="2" ySplit="1" topLeftCell="C2" activePane="bottomRight" state="frozen"/>
      <selection pane="topRight" activeCell="I44" sqref="I44"/>
      <selection pane="bottomLeft" activeCell="I44" sqref="I44"/>
      <selection pane="bottomRight" activeCell="C2" sqref="C2"/>
    </sheetView>
  </sheetViews>
  <sheetFormatPr defaultColWidth="8.85546875" defaultRowHeight="15" x14ac:dyDescent="0.25"/>
  <cols>
    <col min="1" max="1" width="2.5703125" style="5" customWidth="1"/>
    <col min="2" max="2" width="30.42578125" style="1" customWidth="1"/>
    <col min="3" max="3" width="12.85546875" style="10" customWidth="1"/>
    <col min="4" max="4" width="12.5703125" style="10" bestFit="1" customWidth="1"/>
    <col min="5" max="5" width="11.5703125" style="14" customWidth="1"/>
    <col min="6" max="11" width="11.85546875" style="14" customWidth="1"/>
    <col min="12" max="12" width="10.5703125" style="14" bestFit="1" customWidth="1"/>
    <col min="13" max="13" width="1.5703125" style="1" customWidth="1"/>
    <col min="14" max="14" width="13.5703125" style="1" bestFit="1" customWidth="1"/>
    <col min="15" max="15" width="11.5703125" style="1" bestFit="1" customWidth="1"/>
    <col min="16" max="16384" width="8.85546875" style="1"/>
  </cols>
  <sheetData>
    <row r="1" spans="1:13" ht="18.75" x14ac:dyDescent="0.25">
      <c r="A1" s="74" t="s">
        <v>115</v>
      </c>
    </row>
    <row r="3" spans="1:13" x14ac:dyDescent="0.25">
      <c r="A3" s="5" t="s">
        <v>76</v>
      </c>
    </row>
    <row r="4" spans="1:13" ht="42.6" customHeight="1" x14ac:dyDescent="0.25">
      <c r="B4" s="1" t="s">
        <v>77</v>
      </c>
      <c r="C4" s="110" t="s">
        <v>116</v>
      </c>
      <c r="D4" s="110"/>
      <c r="E4" s="110"/>
      <c r="F4" s="110"/>
      <c r="G4" s="110"/>
      <c r="H4" s="110"/>
      <c r="I4" s="110"/>
      <c r="J4" s="110"/>
      <c r="K4" s="110"/>
      <c r="L4" s="110"/>
    </row>
    <row r="5" spans="1:13" ht="237" customHeight="1" x14ac:dyDescent="0.25">
      <c r="B5" s="1" t="s">
        <v>79</v>
      </c>
      <c r="C5" s="110" t="s">
        <v>117</v>
      </c>
      <c r="D5" s="110"/>
      <c r="E5" s="110"/>
      <c r="F5" s="110"/>
      <c r="G5" s="110"/>
      <c r="H5" s="110"/>
      <c r="I5" s="110"/>
      <c r="J5" s="110"/>
      <c r="K5" s="110"/>
      <c r="L5" s="110"/>
    </row>
    <row r="6" spans="1:13" ht="67.7" customHeight="1" x14ac:dyDescent="0.25">
      <c r="B6" s="1" t="s">
        <v>81</v>
      </c>
      <c r="C6" s="110" t="s">
        <v>118</v>
      </c>
      <c r="D6" s="110"/>
      <c r="E6" s="110"/>
      <c r="F6" s="110"/>
      <c r="G6" s="110"/>
      <c r="H6" s="110"/>
      <c r="I6" s="110"/>
      <c r="J6" s="110"/>
      <c r="K6" s="110"/>
      <c r="L6" s="110"/>
    </row>
    <row r="7" spans="1:13" ht="30.6" customHeight="1" x14ac:dyDescent="0.25">
      <c r="B7" s="1" t="s">
        <v>83</v>
      </c>
      <c r="C7" s="111" t="s">
        <v>84</v>
      </c>
      <c r="D7" s="111"/>
      <c r="E7" s="111"/>
      <c r="F7" s="111"/>
      <c r="G7" s="111"/>
      <c r="H7" s="111"/>
      <c r="I7" s="111"/>
      <c r="J7" s="111"/>
      <c r="K7" s="111"/>
      <c r="L7" s="111"/>
    </row>
    <row r="8" spans="1:13" x14ac:dyDescent="0.25">
      <c r="B8" s="1" t="s">
        <v>85</v>
      </c>
      <c r="C8" s="111" t="s">
        <v>84</v>
      </c>
      <c r="D8" s="111"/>
      <c r="E8" s="111"/>
      <c r="F8" s="111"/>
      <c r="G8" s="111"/>
      <c r="H8" s="111"/>
      <c r="I8" s="111"/>
      <c r="J8" s="111"/>
      <c r="K8" s="111"/>
      <c r="L8" s="111"/>
    </row>
    <row r="9" spans="1:13" ht="15.75" thickBot="1" x14ac:dyDescent="0.3">
      <c r="G9" s="21"/>
      <c r="H9" s="21"/>
      <c r="I9" s="21"/>
      <c r="J9" s="21"/>
      <c r="K9" s="21"/>
    </row>
    <row r="10" spans="1:13" ht="30" x14ac:dyDescent="0.25">
      <c r="A10" s="5" t="s">
        <v>86</v>
      </c>
      <c r="C10" s="11" t="s">
        <v>87</v>
      </c>
      <c r="D10" s="11" t="s">
        <v>3</v>
      </c>
      <c r="E10" s="18">
        <v>2024</v>
      </c>
      <c r="F10" s="18">
        <v>2025</v>
      </c>
      <c r="G10" s="18">
        <v>2026</v>
      </c>
      <c r="H10" s="18">
        <f>G10+1</f>
        <v>2027</v>
      </c>
      <c r="I10" s="18">
        <f>H10+1</f>
        <v>2028</v>
      </c>
      <c r="J10" s="18">
        <f>I10+1</f>
        <v>2029</v>
      </c>
      <c r="K10" s="18">
        <f>J10+1</f>
        <v>2030</v>
      </c>
      <c r="L10" s="33" t="s">
        <v>4</v>
      </c>
      <c r="M10" s="5"/>
    </row>
    <row r="11" spans="1:13" s="5" customFormat="1" ht="15.75" thickBot="1" x14ac:dyDescent="0.3">
      <c r="B11" s="5" t="s">
        <v>88</v>
      </c>
      <c r="C11" s="84" t="s">
        <v>119</v>
      </c>
      <c r="D11" s="11"/>
      <c r="E11" s="95">
        <v>0</v>
      </c>
      <c r="F11" s="95">
        <v>0</v>
      </c>
      <c r="G11" s="95">
        <v>0</v>
      </c>
      <c r="H11" s="95">
        <v>0</v>
      </c>
      <c r="I11" s="95">
        <v>10635</v>
      </c>
      <c r="J11" s="95">
        <v>31905</v>
      </c>
      <c r="K11" s="95">
        <v>53175</v>
      </c>
      <c r="L11" s="59">
        <f>K11</f>
        <v>53175</v>
      </c>
      <c r="M11" s="93"/>
    </row>
    <row r="12" spans="1:13" x14ac:dyDescent="0.25">
      <c r="B12" s="1" t="s">
        <v>10</v>
      </c>
      <c r="C12" s="10" t="s">
        <v>11</v>
      </c>
      <c r="D12" s="24">
        <f>SUM(E12:K12)</f>
        <v>14736226.998042846</v>
      </c>
      <c r="E12" s="63">
        <v>0</v>
      </c>
      <c r="F12" s="63">
        <v>0</v>
      </c>
      <c r="G12" s="63">
        <v>1722705.641993813</v>
      </c>
      <c r="H12" s="63">
        <v>1354340.3465210414</v>
      </c>
      <c r="I12" s="63">
        <v>7411446.8090009913</v>
      </c>
      <c r="J12" s="63">
        <v>3877841.6866646288</v>
      </c>
      <c r="K12" s="63">
        <v>369892.51386236906</v>
      </c>
      <c r="L12" s="53"/>
      <c r="M12" s="47"/>
    </row>
    <row r="13" spans="1:13" x14ac:dyDescent="0.25">
      <c r="B13" s="1" t="s">
        <v>13</v>
      </c>
      <c r="C13" s="10" t="s">
        <v>11</v>
      </c>
      <c r="D13" s="24">
        <f>SUM(E13:K13)</f>
        <v>32695119.493072189</v>
      </c>
      <c r="E13" s="63">
        <v>0</v>
      </c>
      <c r="F13" s="63">
        <v>0</v>
      </c>
      <c r="G13" s="63">
        <v>6143983.4201221289</v>
      </c>
      <c r="H13" s="63">
        <v>3621241.0412110849</v>
      </c>
      <c r="I13" s="63">
        <v>8395673.0544960164</v>
      </c>
      <c r="J13" s="63">
        <v>11614191.631609222</v>
      </c>
      <c r="K13" s="63">
        <v>2920030.3456337382</v>
      </c>
      <c r="L13" s="53"/>
      <c r="M13" s="47"/>
    </row>
    <row r="14" spans="1:13" x14ac:dyDescent="0.25">
      <c r="B14" s="1" t="s">
        <v>15</v>
      </c>
      <c r="C14" s="10" t="s">
        <v>16</v>
      </c>
      <c r="D14" s="104">
        <v>3.2300000000000002E-2</v>
      </c>
    </row>
    <row r="15" spans="1:13" ht="30" x14ac:dyDescent="0.25">
      <c r="B15" s="4" t="s">
        <v>18</v>
      </c>
      <c r="C15" s="10" t="s">
        <v>16</v>
      </c>
      <c r="D15" s="104">
        <v>3.5000000000000003E-2</v>
      </c>
    </row>
    <row r="16" spans="1:13" x14ac:dyDescent="0.25">
      <c r="B16" s="1" t="s">
        <v>20</v>
      </c>
      <c r="C16" s="10" t="s">
        <v>16</v>
      </c>
      <c r="D16" s="104">
        <v>0.5</v>
      </c>
    </row>
    <row r="17" spans="1:10" x14ac:dyDescent="0.25">
      <c r="B17" s="1" t="s">
        <v>22</v>
      </c>
      <c r="C17" s="10" t="s">
        <v>16</v>
      </c>
      <c r="D17" s="104">
        <v>0.5</v>
      </c>
    </row>
    <row r="18" spans="1:10" x14ac:dyDescent="0.25">
      <c r="B18" s="1" t="s">
        <v>24</v>
      </c>
      <c r="C18" s="25" t="str">
        <f>"£/"&amp;$C$11</f>
        <v>£/hectares</v>
      </c>
      <c r="D18" s="23">
        <v>0</v>
      </c>
    </row>
    <row r="20" spans="1:10" x14ac:dyDescent="0.25">
      <c r="A20" s="5" t="s">
        <v>26</v>
      </c>
      <c r="B20" s="98" t="s">
        <v>90</v>
      </c>
      <c r="C20" s="99" t="s">
        <v>87</v>
      </c>
      <c r="D20" s="101" t="s">
        <v>91</v>
      </c>
    </row>
    <row r="21" spans="1:10" x14ac:dyDescent="0.25">
      <c r="B21" s="1" t="s">
        <v>27</v>
      </c>
      <c r="C21" s="10" t="s">
        <v>16</v>
      </c>
      <c r="D21" s="20">
        <v>1</v>
      </c>
    </row>
    <row r="22" spans="1:10" x14ac:dyDescent="0.25">
      <c r="B22" s="1" t="s">
        <v>29</v>
      </c>
      <c r="C22" s="10" t="s">
        <v>16</v>
      </c>
      <c r="D22" s="20">
        <v>0</v>
      </c>
    </row>
    <row r="23" spans="1:10" x14ac:dyDescent="0.25">
      <c r="B23" s="1" t="s">
        <v>31</v>
      </c>
      <c r="C23" s="10" t="s">
        <v>16</v>
      </c>
      <c r="D23" s="20">
        <v>0</v>
      </c>
    </row>
    <row r="24" spans="1:10" x14ac:dyDescent="0.25">
      <c r="B24" s="1" t="s">
        <v>33</v>
      </c>
      <c r="C24" s="10" t="s">
        <v>16</v>
      </c>
      <c r="D24" s="27">
        <f>1-SUM(D21:D23)</f>
        <v>0</v>
      </c>
    </row>
    <row r="26" spans="1:10" x14ac:dyDescent="0.25">
      <c r="A26" s="5" t="s">
        <v>35</v>
      </c>
      <c r="C26" s="99" t="s">
        <v>87</v>
      </c>
      <c r="D26" s="105" t="s">
        <v>36</v>
      </c>
      <c r="E26" s="22" t="s">
        <v>37</v>
      </c>
      <c r="F26" s="22" t="s">
        <v>38</v>
      </c>
      <c r="G26" s="22" t="s">
        <v>39</v>
      </c>
      <c r="H26" s="22" t="s">
        <v>40</v>
      </c>
      <c r="I26" s="1"/>
      <c r="J26" s="1"/>
    </row>
    <row r="27" spans="1:10" x14ac:dyDescent="0.25">
      <c r="B27" s="1" t="s">
        <v>41</v>
      </c>
      <c r="C27" s="25" t="str">
        <f t="shared" ref="C27:C29" si="0">"£/"&amp;$C$11</f>
        <v>£/hectares</v>
      </c>
      <c r="D27" s="106">
        <f>MAX(0,(D12+D13)/L11*D16-D18)</f>
        <v>445.99291482007555</v>
      </c>
      <c r="E27" s="24">
        <f>$D27*$D$21</f>
        <v>445.99291482007555</v>
      </c>
      <c r="F27" s="24">
        <f>$D27*$D$22</f>
        <v>0</v>
      </c>
      <c r="G27" s="24">
        <f>$D27*$D$23</f>
        <v>0</v>
      </c>
      <c r="H27" s="24">
        <f>$D27*$D$24*$D$17</f>
        <v>0</v>
      </c>
      <c r="I27" s="1"/>
      <c r="J27" s="1"/>
    </row>
    <row r="28" spans="1:10" x14ac:dyDescent="0.25">
      <c r="B28" s="1" t="s">
        <v>43</v>
      </c>
      <c r="C28" s="25" t="str">
        <f t="shared" si="0"/>
        <v>£/hectares</v>
      </c>
      <c r="D28" s="106">
        <f>D27*D14</f>
        <v>14.405571148688441</v>
      </c>
      <c r="E28" s="24">
        <f t="shared" ref="E28:E29" si="1">$D28*$D$21</f>
        <v>14.405571148688441</v>
      </c>
      <c r="F28" s="24">
        <f t="shared" ref="F28:F29" si="2">$D28*$D$22</f>
        <v>0</v>
      </c>
      <c r="G28" s="24">
        <f t="shared" ref="G28:G29" si="3">$D28*$D$23</f>
        <v>0</v>
      </c>
      <c r="H28" s="24">
        <f>$D28*$D$24*$D$17</f>
        <v>0</v>
      </c>
      <c r="I28" s="1"/>
      <c r="J28" s="1"/>
    </row>
    <row r="29" spans="1:10" x14ac:dyDescent="0.25">
      <c r="B29" s="1" t="s">
        <v>45</v>
      </c>
      <c r="C29" s="25" t="str">
        <f t="shared" si="0"/>
        <v>£/hectares</v>
      </c>
      <c r="D29" s="106">
        <f>MAX(0,((D12+D13)/L11)*D16*D15+D13*D16/SUM(E11:K11)-D18)+D28</f>
        <v>200.80944892130734</v>
      </c>
      <c r="E29" s="24">
        <f t="shared" si="1"/>
        <v>200.80944892130734</v>
      </c>
      <c r="F29" s="24">
        <f t="shared" si="2"/>
        <v>0</v>
      </c>
      <c r="G29" s="24">
        <f t="shared" si="3"/>
        <v>0</v>
      </c>
      <c r="H29" s="24">
        <f>$D29*$D$24*$D$17</f>
        <v>0</v>
      </c>
      <c r="I29" s="1"/>
      <c r="J29" s="1"/>
    </row>
    <row r="32" spans="1:10" x14ac:dyDescent="0.25">
      <c r="A32" s="5" t="s">
        <v>92</v>
      </c>
    </row>
    <row r="33" spans="1:12" x14ac:dyDescent="0.25">
      <c r="B33" s="1" t="s">
        <v>93</v>
      </c>
      <c r="E33" s="15"/>
      <c r="F33" s="15"/>
      <c r="G33" s="15">
        <v>0</v>
      </c>
      <c r="H33" s="15">
        <v>0</v>
      </c>
      <c r="I33" s="15">
        <v>10635</v>
      </c>
      <c r="J33" s="15">
        <v>31905</v>
      </c>
      <c r="K33" s="15">
        <v>53175</v>
      </c>
      <c r="L33" s="15">
        <v>53175</v>
      </c>
    </row>
    <row r="34" spans="1:12" x14ac:dyDescent="0.25">
      <c r="B34" s="1" t="s">
        <v>41</v>
      </c>
      <c r="E34" s="16"/>
      <c r="F34" s="16"/>
      <c r="G34" s="16"/>
      <c r="H34" s="16"/>
      <c r="I34" s="16"/>
      <c r="J34" s="16"/>
      <c r="K34" s="16"/>
      <c r="L34" s="14">
        <f>MAX(0,$L$11-L33)</f>
        <v>0</v>
      </c>
    </row>
    <row r="35" spans="1:12" x14ac:dyDescent="0.25">
      <c r="B35" s="1" t="s">
        <v>43</v>
      </c>
      <c r="E35" s="14">
        <f t="shared" ref="E35:H35" si="4">MAX(0,MIN(E$11-E33,$L$11-$L33))</f>
        <v>0</v>
      </c>
      <c r="F35" s="14">
        <f t="shared" si="4"/>
        <v>0</v>
      </c>
      <c r="G35" s="14">
        <f t="shared" si="4"/>
        <v>0</v>
      </c>
      <c r="H35" s="14">
        <f t="shared" si="4"/>
        <v>0</v>
      </c>
      <c r="I35" s="14">
        <f>MAX(0,MIN(I$11-I33,$L$11-$L33))</f>
        <v>0</v>
      </c>
      <c r="J35" s="14">
        <f t="shared" ref="J35:K35" si="5">MAX(0,MIN(J$11-J33,$L$11-$L33))</f>
        <v>0</v>
      </c>
      <c r="K35" s="14">
        <f t="shared" si="5"/>
        <v>0</v>
      </c>
      <c r="L35" s="16"/>
    </row>
    <row r="36" spans="1:12" x14ac:dyDescent="0.25">
      <c r="B36" s="1" t="s">
        <v>45</v>
      </c>
      <c r="E36" s="14">
        <f>MAX(0,E$11-E33-($L$11-IF($L33&gt;$L$11,$L$11,$L33)))</f>
        <v>0</v>
      </c>
      <c r="F36" s="14">
        <f t="shared" ref="F36:K36" si="6">MAX(0,F$11-F33-($L$11-IF($L33&gt;$L$11,$L$11,$L33)))</f>
        <v>0</v>
      </c>
      <c r="G36" s="14">
        <f t="shared" si="6"/>
        <v>0</v>
      </c>
      <c r="H36" s="14">
        <f t="shared" si="6"/>
        <v>0</v>
      </c>
      <c r="I36" s="14">
        <f t="shared" si="6"/>
        <v>0</v>
      </c>
      <c r="J36" s="14">
        <f t="shared" si="6"/>
        <v>0</v>
      </c>
      <c r="K36" s="14">
        <f t="shared" si="6"/>
        <v>0</v>
      </c>
      <c r="L36" s="16"/>
    </row>
    <row r="37" spans="1:12" ht="15.75" thickBot="1" x14ac:dyDescent="0.3">
      <c r="B37" s="8" t="s">
        <v>5</v>
      </c>
      <c r="C37" s="12"/>
      <c r="D37" s="12"/>
      <c r="E37" s="17"/>
      <c r="F37" s="17"/>
      <c r="G37" s="17"/>
      <c r="H37" s="17"/>
      <c r="I37" s="17"/>
      <c r="J37" s="17"/>
      <c r="K37" s="17"/>
      <c r="L37" s="17"/>
    </row>
    <row r="38" spans="1:12" ht="15.75" thickTop="1" x14ac:dyDescent="0.25"/>
    <row r="39" spans="1:12" x14ac:dyDescent="0.25">
      <c r="A39" s="5" t="s">
        <v>94</v>
      </c>
      <c r="D39" s="22" t="s">
        <v>37</v>
      </c>
      <c r="E39" s="22" t="s">
        <v>38</v>
      </c>
      <c r="F39" s="22" t="s">
        <v>39</v>
      </c>
      <c r="G39" s="22" t="s">
        <v>40</v>
      </c>
      <c r="H39" s="22" t="s">
        <v>95</v>
      </c>
    </row>
    <row r="40" spans="1:12" x14ac:dyDescent="0.25">
      <c r="B40" s="1" t="s">
        <v>41</v>
      </c>
      <c r="D40" s="3">
        <f t="shared" ref="D40:G42" si="7">SUM($E34:$L34)*E27</f>
        <v>0</v>
      </c>
      <c r="E40" s="3">
        <f t="shared" si="7"/>
        <v>0</v>
      </c>
      <c r="F40" s="3">
        <f t="shared" si="7"/>
        <v>0</v>
      </c>
      <c r="G40" s="3">
        <f t="shared" si="7"/>
        <v>0</v>
      </c>
      <c r="H40" s="6">
        <f>SUM(D40:G40)</f>
        <v>0</v>
      </c>
    </row>
    <row r="41" spans="1:12" x14ac:dyDescent="0.25">
      <c r="B41" s="1" t="s">
        <v>43</v>
      </c>
      <c r="D41" s="3">
        <f t="shared" si="7"/>
        <v>0</v>
      </c>
      <c r="E41" s="3">
        <f t="shared" si="7"/>
        <v>0</v>
      </c>
      <c r="F41" s="3">
        <f t="shared" si="7"/>
        <v>0</v>
      </c>
      <c r="G41" s="3">
        <f t="shared" si="7"/>
        <v>0</v>
      </c>
      <c r="H41" s="6">
        <f t="shared" ref="H41:H42" si="8">SUM(D41:G41)</f>
        <v>0</v>
      </c>
    </row>
    <row r="42" spans="1:12" x14ac:dyDescent="0.25">
      <c r="B42" s="1" t="s">
        <v>45</v>
      </c>
      <c r="D42" s="3">
        <f t="shared" si="7"/>
        <v>0</v>
      </c>
      <c r="E42" s="3">
        <f t="shared" si="7"/>
        <v>0</v>
      </c>
      <c r="F42" s="3">
        <f t="shared" si="7"/>
        <v>0</v>
      </c>
      <c r="G42" s="3">
        <f t="shared" si="7"/>
        <v>0</v>
      </c>
      <c r="H42" s="6">
        <f t="shared" si="8"/>
        <v>0</v>
      </c>
    </row>
    <row r="43" spans="1:12" ht="15.75" thickBot="1" x14ac:dyDescent="0.3">
      <c r="B43" s="29" t="s">
        <v>5</v>
      </c>
      <c r="C43" s="29"/>
      <c r="D43" s="9">
        <f>SUM(D40:D42)</f>
        <v>0</v>
      </c>
      <c r="E43" s="9">
        <f t="shared" ref="E43:H43" si="9">SUM(E40:E42)</f>
        <v>0</v>
      </c>
      <c r="F43" s="9">
        <f t="shared" si="9"/>
        <v>0</v>
      </c>
      <c r="G43" s="9">
        <f t="shared" si="9"/>
        <v>0</v>
      </c>
      <c r="H43" s="9">
        <f t="shared" si="9"/>
        <v>0</v>
      </c>
    </row>
    <row r="44" spans="1:12" ht="15.75" thickTop="1" x14ac:dyDescent="0.25"/>
    <row r="45" spans="1:12" x14ac:dyDescent="0.25">
      <c r="C45" s="75" t="s">
        <v>120</v>
      </c>
    </row>
    <row r="46" spans="1:12" ht="45" x14ac:dyDescent="0.25">
      <c r="C46" s="76" t="s">
        <v>121</v>
      </c>
      <c r="D46" s="76" t="s">
        <v>122</v>
      </c>
      <c r="E46" s="77" t="s">
        <v>123</v>
      </c>
      <c r="F46" s="77" t="s">
        <v>124</v>
      </c>
      <c r="G46" s="77" t="s">
        <v>125</v>
      </c>
    </row>
    <row r="47" spans="1:12" x14ac:dyDescent="0.25">
      <c r="C47" s="78" t="s">
        <v>126</v>
      </c>
      <c r="D47" s="79">
        <v>102</v>
      </c>
      <c r="E47" s="79">
        <v>46600</v>
      </c>
      <c r="F47" s="79">
        <v>46844</v>
      </c>
      <c r="G47" s="79">
        <v>47573</v>
      </c>
    </row>
    <row r="48" spans="1:12" x14ac:dyDescent="0.25">
      <c r="C48" s="78" t="s">
        <v>127</v>
      </c>
      <c r="D48" s="79">
        <v>2084</v>
      </c>
      <c r="E48" s="79">
        <v>46600</v>
      </c>
      <c r="F48" s="79">
        <v>46966</v>
      </c>
      <c r="G48" s="79">
        <v>47573</v>
      </c>
    </row>
    <row r="49" spans="3:9" x14ac:dyDescent="0.25">
      <c r="C49" s="78" t="s">
        <v>128</v>
      </c>
      <c r="D49" s="79">
        <v>1715</v>
      </c>
      <c r="E49" s="79">
        <v>46600</v>
      </c>
      <c r="F49" s="79">
        <v>46844</v>
      </c>
      <c r="G49" s="79">
        <v>47573</v>
      </c>
    </row>
    <row r="50" spans="3:9" x14ac:dyDescent="0.25">
      <c r="C50" s="78" t="s">
        <v>129</v>
      </c>
      <c r="D50" s="79">
        <v>40</v>
      </c>
      <c r="E50" s="79">
        <v>46600</v>
      </c>
      <c r="F50" s="79">
        <v>46844</v>
      </c>
      <c r="G50" s="79">
        <v>47573</v>
      </c>
    </row>
    <row r="51" spans="3:9" x14ac:dyDescent="0.25">
      <c r="C51" s="78" t="s">
        <v>130</v>
      </c>
      <c r="D51" s="79">
        <v>4390</v>
      </c>
      <c r="E51" s="79">
        <v>46600</v>
      </c>
      <c r="F51" s="79">
        <v>46935</v>
      </c>
      <c r="G51" s="79">
        <v>47573</v>
      </c>
    </row>
    <row r="52" spans="3:9" x14ac:dyDescent="0.25">
      <c r="C52" s="78" t="s">
        <v>131</v>
      </c>
      <c r="D52" s="79">
        <v>1549</v>
      </c>
      <c r="E52" s="79">
        <v>46600</v>
      </c>
      <c r="F52" s="79">
        <v>46935</v>
      </c>
      <c r="G52" s="79">
        <v>47573</v>
      </c>
    </row>
    <row r="53" spans="3:9" x14ac:dyDescent="0.25">
      <c r="C53" s="78" t="s">
        <v>132</v>
      </c>
      <c r="D53" s="79">
        <v>1085</v>
      </c>
      <c r="E53" s="79">
        <v>46600</v>
      </c>
      <c r="F53" s="79">
        <v>46844</v>
      </c>
      <c r="G53" s="79">
        <v>47573</v>
      </c>
    </row>
    <row r="54" spans="3:9" x14ac:dyDescent="0.25">
      <c r="C54" s="78" t="s">
        <v>133</v>
      </c>
      <c r="D54" s="79">
        <v>5814</v>
      </c>
      <c r="E54" s="79">
        <v>46600</v>
      </c>
      <c r="F54" s="79">
        <v>46966</v>
      </c>
      <c r="G54" s="79">
        <v>47573</v>
      </c>
    </row>
    <row r="55" spans="3:9" x14ac:dyDescent="0.25">
      <c r="C55" s="78" t="s">
        <v>134</v>
      </c>
      <c r="D55" s="79">
        <v>2219</v>
      </c>
      <c r="E55" s="79">
        <v>46600</v>
      </c>
      <c r="F55" s="79">
        <v>46935</v>
      </c>
      <c r="G55" s="79">
        <v>47573</v>
      </c>
    </row>
    <row r="56" spans="3:9" x14ac:dyDescent="0.25">
      <c r="C56" s="78" t="s">
        <v>135</v>
      </c>
      <c r="D56" s="79">
        <v>13617</v>
      </c>
      <c r="E56" s="79">
        <v>46631</v>
      </c>
      <c r="F56" s="79">
        <v>46997</v>
      </c>
      <c r="G56" s="79">
        <v>47573</v>
      </c>
    </row>
    <row r="57" spans="3:9" x14ac:dyDescent="0.25">
      <c r="C57" s="78" t="s">
        <v>136</v>
      </c>
      <c r="D57" s="79">
        <v>14884</v>
      </c>
      <c r="E57" s="79">
        <v>46631</v>
      </c>
      <c r="F57" s="79">
        <v>46997</v>
      </c>
      <c r="G57" s="79">
        <v>47573</v>
      </c>
    </row>
    <row r="58" spans="3:9" x14ac:dyDescent="0.25">
      <c r="C58" s="78" t="s">
        <v>137</v>
      </c>
      <c r="D58" s="79">
        <v>5676</v>
      </c>
      <c r="E58" s="79">
        <v>46600</v>
      </c>
      <c r="F58" s="79">
        <v>46966</v>
      </c>
      <c r="G58" s="79">
        <v>47573</v>
      </c>
    </row>
    <row r="59" spans="3:9" x14ac:dyDescent="0.25">
      <c r="D59" s="21"/>
      <c r="E59" s="21"/>
      <c r="F59" s="21"/>
      <c r="G59" s="21"/>
    </row>
    <row r="60" spans="3:9" ht="15.75" thickBot="1" x14ac:dyDescent="0.3">
      <c r="C60" s="10" t="s">
        <v>138</v>
      </c>
    </row>
    <row r="61" spans="3:9" ht="15.75" thickBot="1" x14ac:dyDescent="0.3">
      <c r="C61" s="112" t="s">
        <v>139</v>
      </c>
      <c r="D61" s="114" t="s">
        <v>87</v>
      </c>
      <c r="E61" s="116" t="s">
        <v>140</v>
      </c>
      <c r="F61" s="117"/>
      <c r="G61" s="117"/>
      <c r="H61" s="117"/>
      <c r="I61" s="118"/>
    </row>
    <row r="62" spans="3:9" ht="16.5" thickTop="1" thickBot="1" x14ac:dyDescent="0.3">
      <c r="C62" s="113"/>
      <c r="D62" s="115"/>
      <c r="E62" s="42" t="s">
        <v>141</v>
      </c>
      <c r="F62" s="43" t="s">
        <v>142</v>
      </c>
      <c r="G62" s="43" t="s">
        <v>143</v>
      </c>
      <c r="H62" s="43" t="s">
        <v>144</v>
      </c>
      <c r="I62" s="43" t="s">
        <v>145</v>
      </c>
    </row>
    <row r="63" spans="3:9" ht="30" thickTop="1" thickBot="1" x14ac:dyDescent="0.3">
      <c r="C63" s="44" t="s">
        <v>146</v>
      </c>
      <c r="D63" s="44" t="s">
        <v>119</v>
      </c>
      <c r="E63" s="81">
        <v>0</v>
      </c>
      <c r="F63" s="81">
        <v>0</v>
      </c>
      <c r="G63" s="81">
        <v>10635</v>
      </c>
      <c r="H63" s="81">
        <v>10635</v>
      </c>
      <c r="I63" s="81">
        <v>10635</v>
      </c>
    </row>
    <row r="64" spans="3:9" ht="29.25" thickBot="1" x14ac:dyDescent="0.3">
      <c r="C64" s="38" t="s">
        <v>147</v>
      </c>
      <c r="D64" s="38" t="s">
        <v>119</v>
      </c>
      <c r="E64" s="82">
        <v>0</v>
      </c>
      <c r="F64" s="82">
        <v>0</v>
      </c>
      <c r="G64" s="82">
        <v>0</v>
      </c>
      <c r="H64" s="82">
        <v>21670</v>
      </c>
      <c r="I64" s="82">
        <v>21670</v>
      </c>
    </row>
    <row r="65" spans="3:9" ht="29.25" thickBot="1" x14ac:dyDescent="0.3">
      <c r="C65" s="37" t="s">
        <v>148</v>
      </c>
      <c r="D65" s="37" t="s">
        <v>119</v>
      </c>
      <c r="E65" s="81">
        <v>0</v>
      </c>
      <c r="F65" s="81">
        <v>0</v>
      </c>
      <c r="G65" s="81">
        <v>0</v>
      </c>
      <c r="H65" s="81">
        <v>0</v>
      </c>
      <c r="I65" s="81">
        <v>21670</v>
      </c>
    </row>
    <row r="66" spans="3:9" ht="29.25" thickBot="1" x14ac:dyDescent="0.3">
      <c r="C66" s="80" t="s">
        <v>149</v>
      </c>
      <c r="D66" s="80" t="s">
        <v>119</v>
      </c>
      <c r="E66" s="83">
        <v>0</v>
      </c>
      <c r="F66" s="83">
        <v>0</v>
      </c>
      <c r="G66" s="83">
        <v>10635</v>
      </c>
      <c r="H66" s="83">
        <v>31905</v>
      </c>
      <c r="I66" s="83">
        <v>53175</v>
      </c>
    </row>
  </sheetData>
  <mergeCells count="8">
    <mergeCell ref="C61:C62"/>
    <mergeCell ref="D61:D62"/>
    <mergeCell ref="E61:I61"/>
    <mergeCell ref="C4:L4"/>
    <mergeCell ref="C5:L5"/>
    <mergeCell ref="C6:L6"/>
    <mergeCell ref="C7:L7"/>
    <mergeCell ref="C8:L8"/>
  </mergeCell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M66"/>
  <sheetViews>
    <sheetView zoomScale="112" zoomScaleNormal="112" workbookViewId="0">
      <pane xSplit="2" ySplit="1" topLeftCell="C2" activePane="bottomRight" state="frozen"/>
      <selection pane="topRight" activeCell="I44" sqref="I44"/>
      <selection pane="bottomLeft" activeCell="I44" sqref="I44"/>
      <selection pane="bottomRight" activeCell="C2" sqref="C2"/>
    </sheetView>
  </sheetViews>
  <sheetFormatPr defaultColWidth="8.85546875" defaultRowHeight="15" x14ac:dyDescent="0.25"/>
  <cols>
    <col min="1" max="1" width="2.5703125" style="5" customWidth="1"/>
    <col min="2" max="2" width="30.42578125" style="1" customWidth="1"/>
    <col min="3" max="3" width="12.85546875" style="10" customWidth="1"/>
    <col min="4" max="4" width="12.5703125" style="10" bestFit="1" customWidth="1"/>
    <col min="5" max="11" width="11.85546875" style="14" customWidth="1"/>
    <col min="12" max="12" width="10.5703125" style="14" bestFit="1" customWidth="1"/>
    <col min="13" max="13" width="1.5703125" style="1" customWidth="1"/>
    <col min="14" max="14" width="13.5703125" style="1" bestFit="1" customWidth="1"/>
    <col min="15" max="15" width="11.5703125" style="1" bestFit="1" customWidth="1"/>
    <col min="16" max="16384" width="8.85546875" style="1"/>
  </cols>
  <sheetData>
    <row r="1" spans="1:13" ht="18.75" x14ac:dyDescent="0.25">
      <c r="A1" s="2" t="s">
        <v>150</v>
      </c>
    </row>
    <row r="3" spans="1:13" x14ac:dyDescent="0.25">
      <c r="A3" s="5" t="s">
        <v>76</v>
      </c>
    </row>
    <row r="4" spans="1:13" ht="41.45" customHeight="1" x14ac:dyDescent="0.25">
      <c r="B4" s="1" t="s">
        <v>77</v>
      </c>
      <c r="C4" s="110" t="s">
        <v>151</v>
      </c>
      <c r="D4" s="110"/>
      <c r="E4" s="110"/>
      <c r="F4" s="110"/>
      <c r="G4" s="110"/>
      <c r="H4" s="110"/>
      <c r="I4" s="110"/>
      <c r="J4" s="110"/>
      <c r="K4" s="110"/>
      <c r="L4" s="110"/>
    </row>
    <row r="5" spans="1:13" ht="101.45" customHeight="1" x14ac:dyDescent="0.25">
      <c r="B5" s="1" t="s">
        <v>79</v>
      </c>
      <c r="C5" s="110" t="s">
        <v>152</v>
      </c>
      <c r="D5" s="110"/>
      <c r="E5" s="110"/>
      <c r="F5" s="110"/>
      <c r="G5" s="110"/>
      <c r="H5" s="110"/>
      <c r="I5" s="110"/>
      <c r="J5" s="110"/>
      <c r="K5" s="110"/>
      <c r="L5" s="110"/>
    </row>
    <row r="6" spans="1:13" ht="43.7" customHeight="1" x14ac:dyDescent="0.25">
      <c r="B6" s="1" t="s">
        <v>81</v>
      </c>
      <c r="C6" s="110" t="s">
        <v>153</v>
      </c>
      <c r="D6" s="110"/>
      <c r="E6" s="110"/>
      <c r="F6" s="110"/>
      <c r="G6" s="110"/>
      <c r="H6" s="110"/>
      <c r="I6" s="110"/>
      <c r="J6" s="110"/>
      <c r="K6" s="110"/>
      <c r="L6" s="110"/>
    </row>
    <row r="7" spans="1:13" ht="31.7" customHeight="1" x14ac:dyDescent="0.25">
      <c r="B7" s="1" t="s">
        <v>83</v>
      </c>
      <c r="C7" s="111" t="s">
        <v>84</v>
      </c>
      <c r="D7" s="111"/>
      <c r="E7" s="111"/>
      <c r="F7" s="111"/>
      <c r="G7" s="111"/>
      <c r="H7" s="111"/>
      <c r="I7" s="111"/>
      <c r="J7" s="111"/>
      <c r="K7" s="111"/>
      <c r="L7" s="111"/>
      <c r="M7" s="47"/>
    </row>
    <row r="8" spans="1:13" ht="60.6" customHeight="1" x14ac:dyDescent="0.25">
      <c r="B8" s="1" t="s">
        <v>85</v>
      </c>
      <c r="C8" s="110" t="s">
        <v>154</v>
      </c>
      <c r="D8" s="110"/>
      <c r="E8" s="110"/>
      <c r="F8" s="110"/>
      <c r="G8" s="110"/>
      <c r="H8" s="110"/>
      <c r="I8" s="110"/>
      <c r="J8" s="110"/>
      <c r="K8" s="110"/>
      <c r="L8" s="110"/>
    </row>
    <row r="9" spans="1:13" ht="15.75" thickBot="1" x14ac:dyDescent="0.3">
      <c r="G9" s="21"/>
      <c r="H9" s="21"/>
      <c r="I9" s="21"/>
      <c r="J9" s="21"/>
      <c r="K9" s="21"/>
    </row>
    <row r="10" spans="1:13" ht="30" x14ac:dyDescent="0.25">
      <c r="A10" s="5" t="s">
        <v>86</v>
      </c>
      <c r="C10" s="11" t="s">
        <v>87</v>
      </c>
      <c r="D10" s="11" t="s">
        <v>3</v>
      </c>
      <c r="E10" s="18">
        <v>2024</v>
      </c>
      <c r="F10" s="18">
        <v>2025</v>
      </c>
      <c r="G10" s="18">
        <v>2026</v>
      </c>
      <c r="H10" s="18">
        <f>G10+1</f>
        <v>2027</v>
      </c>
      <c r="I10" s="18">
        <f>H10+1</f>
        <v>2028</v>
      </c>
      <c r="J10" s="18">
        <f>I10+1</f>
        <v>2029</v>
      </c>
      <c r="K10" s="18">
        <f>J10+1</f>
        <v>2030</v>
      </c>
      <c r="L10" s="33" t="s">
        <v>4</v>
      </c>
      <c r="M10" s="5"/>
    </row>
    <row r="11" spans="1:13" s="5" customFormat="1" ht="45.75" thickBot="1" x14ac:dyDescent="0.3">
      <c r="B11" s="5" t="s">
        <v>88</v>
      </c>
      <c r="C11" s="96" t="s">
        <v>155</v>
      </c>
      <c r="D11" s="11"/>
      <c r="E11" s="87"/>
      <c r="F11" s="87"/>
      <c r="G11" s="88">
        <v>0</v>
      </c>
      <c r="H11" s="88">
        <v>18.739999999999998</v>
      </c>
      <c r="I11" s="88">
        <v>56.22</v>
      </c>
      <c r="J11" s="88">
        <v>56.22</v>
      </c>
      <c r="K11" s="88">
        <v>93.7</v>
      </c>
      <c r="L11" s="61">
        <f>K11</f>
        <v>93.7</v>
      </c>
    </row>
    <row r="12" spans="1:13" x14ac:dyDescent="0.25">
      <c r="B12" s="1" t="s">
        <v>10</v>
      </c>
      <c r="C12" s="10" t="s">
        <v>11</v>
      </c>
      <c r="D12" s="24">
        <f>SUM(E12:K12)</f>
        <v>41179125.975000001</v>
      </c>
      <c r="E12" s="15">
        <v>0</v>
      </c>
      <c r="F12" s="15">
        <v>0</v>
      </c>
      <c r="G12" s="15">
        <v>3224271.375</v>
      </c>
      <c r="H12" s="15">
        <v>2505229.35</v>
      </c>
      <c r="I12" s="15">
        <v>14913021.825000001</v>
      </c>
      <c r="J12" s="15">
        <v>17742809.175000001</v>
      </c>
      <c r="K12" s="15">
        <v>2793794.25</v>
      </c>
    </row>
    <row r="13" spans="1:13" x14ac:dyDescent="0.25">
      <c r="B13" s="1" t="s">
        <v>13</v>
      </c>
      <c r="C13" s="10" t="s">
        <v>11</v>
      </c>
      <c r="D13" s="24">
        <f>SUM(E13:K13)</f>
        <v>406920.54794520541</v>
      </c>
      <c r="E13" s="15">
        <v>0</v>
      </c>
      <c r="F13" s="15">
        <v>0</v>
      </c>
      <c r="G13" s="15">
        <v>0</v>
      </c>
      <c r="H13" s="15">
        <v>0</v>
      </c>
      <c r="I13" s="15">
        <v>0</v>
      </c>
      <c r="J13" s="15">
        <v>0</v>
      </c>
      <c r="K13" s="15">
        <v>406920.54794520541</v>
      </c>
    </row>
    <row r="14" spans="1:13" x14ac:dyDescent="0.25">
      <c r="B14" s="1" t="s">
        <v>15</v>
      </c>
      <c r="C14" s="10" t="s">
        <v>16</v>
      </c>
      <c r="D14" s="104">
        <v>3.2300000000000002E-2</v>
      </c>
    </row>
    <row r="15" spans="1:13" ht="30" x14ac:dyDescent="0.25">
      <c r="B15" s="4" t="s">
        <v>18</v>
      </c>
      <c r="C15" s="10" t="s">
        <v>16</v>
      </c>
      <c r="D15" s="104">
        <v>3.5000000000000003E-2</v>
      </c>
    </row>
    <row r="16" spans="1:13" x14ac:dyDescent="0.25">
      <c r="B16" s="1" t="s">
        <v>20</v>
      </c>
      <c r="C16" s="10" t="s">
        <v>16</v>
      </c>
      <c r="D16" s="104">
        <v>0.5</v>
      </c>
    </row>
    <row r="17" spans="1:10" x14ac:dyDescent="0.25">
      <c r="B17" s="1" t="s">
        <v>22</v>
      </c>
      <c r="C17" s="10" t="s">
        <v>16</v>
      </c>
      <c r="D17" s="104">
        <v>0.5</v>
      </c>
    </row>
    <row r="18" spans="1:10" x14ac:dyDescent="0.25">
      <c r="B18" s="1" t="s">
        <v>24</v>
      </c>
      <c r="C18" s="25" t="str">
        <f>"£/"&amp;$C$11</f>
        <v>£/Ml/d (weighted milestones)</v>
      </c>
      <c r="D18" s="23">
        <v>0</v>
      </c>
    </row>
    <row r="20" spans="1:10" x14ac:dyDescent="0.25">
      <c r="A20" s="5" t="s">
        <v>26</v>
      </c>
      <c r="B20" s="98" t="s">
        <v>90</v>
      </c>
      <c r="C20" s="99" t="s">
        <v>87</v>
      </c>
      <c r="D20" s="101" t="s">
        <v>91</v>
      </c>
    </row>
    <row r="21" spans="1:10" x14ac:dyDescent="0.25">
      <c r="B21" s="1" t="s">
        <v>27</v>
      </c>
      <c r="C21" s="10" t="s">
        <v>16</v>
      </c>
      <c r="D21" s="20">
        <v>0</v>
      </c>
    </row>
    <row r="22" spans="1:10" x14ac:dyDescent="0.25">
      <c r="B22" s="1" t="s">
        <v>29</v>
      </c>
      <c r="C22" s="10" t="s">
        <v>16</v>
      </c>
      <c r="D22" s="20">
        <v>1</v>
      </c>
    </row>
    <row r="23" spans="1:10" x14ac:dyDescent="0.25">
      <c r="B23" s="1" t="s">
        <v>31</v>
      </c>
      <c r="C23" s="10" t="s">
        <v>16</v>
      </c>
      <c r="D23" s="20">
        <v>0</v>
      </c>
    </row>
    <row r="24" spans="1:10" x14ac:dyDescent="0.25">
      <c r="B24" s="1" t="s">
        <v>33</v>
      </c>
      <c r="C24" s="10" t="s">
        <v>16</v>
      </c>
      <c r="D24" s="27">
        <f>1-SUM(D21:D23)</f>
        <v>0</v>
      </c>
    </row>
    <row r="26" spans="1:10" x14ac:dyDescent="0.25">
      <c r="A26" s="5" t="s">
        <v>35</v>
      </c>
      <c r="C26" s="99" t="s">
        <v>87</v>
      </c>
      <c r="D26" s="105" t="s">
        <v>36</v>
      </c>
      <c r="E26" s="22" t="s">
        <v>37</v>
      </c>
      <c r="F26" s="22" t="s">
        <v>38</v>
      </c>
      <c r="G26" s="22" t="s">
        <v>39</v>
      </c>
      <c r="H26" s="22" t="s">
        <v>40</v>
      </c>
      <c r="I26" s="1"/>
      <c r="J26" s="1"/>
    </row>
    <row r="27" spans="1:10" x14ac:dyDescent="0.25">
      <c r="B27" s="1" t="s">
        <v>41</v>
      </c>
      <c r="C27" s="25" t="str">
        <f t="shared" ref="C27:C29" si="0">"£/"&amp;$C$11</f>
        <v>£/Ml/d (weighted milestones)</v>
      </c>
      <c r="D27" s="106">
        <f>MAX(0,(D12+D13)/L11*D16-D18)</f>
        <v>221910.60044261051</v>
      </c>
      <c r="E27" s="24">
        <f>$D27*$D$21</f>
        <v>0</v>
      </c>
      <c r="F27" s="24">
        <f>$D27*$D$22</f>
        <v>221910.60044261051</v>
      </c>
      <c r="G27" s="24">
        <f>$D27*$D$23</f>
        <v>0</v>
      </c>
      <c r="H27" s="24">
        <f>$D27*$D$24*$D$17</f>
        <v>0</v>
      </c>
      <c r="I27" s="1"/>
      <c r="J27" s="1"/>
    </row>
    <row r="28" spans="1:10" x14ac:dyDescent="0.25">
      <c r="B28" s="1" t="s">
        <v>43</v>
      </c>
      <c r="C28" s="25" t="str">
        <f t="shared" si="0"/>
        <v>£/Ml/d (weighted milestones)</v>
      </c>
      <c r="D28" s="106">
        <f>D27*D14</f>
        <v>7167.7123942963199</v>
      </c>
      <c r="E28" s="24">
        <f t="shared" ref="E28:E29" si="1">$D28*$D$21</f>
        <v>0</v>
      </c>
      <c r="F28" s="24">
        <f t="shared" ref="F28:F29" si="2">$D28*$D$22</f>
        <v>7167.7123942963199</v>
      </c>
      <c r="G28" s="24">
        <f t="shared" ref="G28:G29" si="3">$D28*$D$23</f>
        <v>0</v>
      </c>
      <c r="H28" s="24">
        <f>$D28*$D$24*$D$17</f>
        <v>0</v>
      </c>
      <c r="I28" s="1"/>
      <c r="J28" s="1"/>
    </row>
    <row r="29" spans="1:10" x14ac:dyDescent="0.25">
      <c r="B29" s="1" t="s">
        <v>45</v>
      </c>
      <c r="C29" s="25" t="str">
        <f t="shared" si="0"/>
        <v>£/Ml/d (weighted milestones)</v>
      </c>
      <c r="D29" s="106">
        <f>MAX(0,((D12+D13)/L11)*D16*D15+D13*D16/SUM(E11:K11)-D18)+D28</f>
        <v>15839.333827666571</v>
      </c>
      <c r="E29" s="24">
        <f t="shared" si="1"/>
        <v>0</v>
      </c>
      <c r="F29" s="24">
        <f t="shared" si="2"/>
        <v>15839.333827666571</v>
      </c>
      <c r="G29" s="24">
        <f t="shared" si="3"/>
        <v>0</v>
      </c>
      <c r="H29" s="24">
        <f>$D29*$D$24*$D$17</f>
        <v>0</v>
      </c>
      <c r="I29" s="1"/>
      <c r="J29" s="1"/>
    </row>
    <row r="32" spans="1:10" x14ac:dyDescent="0.25">
      <c r="A32" s="5" t="s">
        <v>92</v>
      </c>
    </row>
    <row r="33" spans="1:12" x14ac:dyDescent="0.25">
      <c r="B33" s="1" t="s">
        <v>93</v>
      </c>
      <c r="E33" s="15"/>
      <c r="F33" s="15"/>
      <c r="G33" s="28">
        <v>0</v>
      </c>
      <c r="H33" s="28">
        <v>18.739999999999998</v>
      </c>
      <c r="I33" s="28">
        <v>56.22</v>
      </c>
      <c r="J33" s="28">
        <v>56.22</v>
      </c>
      <c r="K33" s="28">
        <v>93.7</v>
      </c>
      <c r="L33" s="28">
        <v>93.7</v>
      </c>
    </row>
    <row r="34" spans="1:12" x14ac:dyDescent="0.25">
      <c r="B34" s="1" t="s">
        <v>41</v>
      </c>
      <c r="E34" s="16"/>
      <c r="F34" s="16"/>
      <c r="G34" s="16"/>
      <c r="H34" s="16"/>
      <c r="I34" s="16"/>
      <c r="J34" s="16"/>
      <c r="K34" s="16"/>
      <c r="L34" s="14">
        <f>MAX(0,$L$11-L33)</f>
        <v>0</v>
      </c>
    </row>
    <row r="35" spans="1:12" x14ac:dyDescent="0.25">
      <c r="B35" s="1" t="s">
        <v>43</v>
      </c>
      <c r="E35" s="14">
        <f t="shared" ref="E35:H35" si="4">MAX(0,MIN(E$11-E33,$L$11-$L33))</f>
        <v>0</v>
      </c>
      <c r="F35" s="14">
        <f t="shared" si="4"/>
        <v>0</v>
      </c>
      <c r="G35" s="14">
        <f t="shared" si="4"/>
        <v>0</v>
      </c>
      <c r="H35" s="14">
        <f t="shared" si="4"/>
        <v>0</v>
      </c>
      <c r="I35" s="14">
        <f>MAX(0,MIN(I$11-I33,$L$11-$L33))</f>
        <v>0</v>
      </c>
      <c r="J35" s="14">
        <f t="shared" ref="J35:K35" si="5">MAX(0,MIN(J$11-J33,$L$11-$L33))</f>
        <v>0</v>
      </c>
      <c r="K35" s="14">
        <f t="shared" si="5"/>
        <v>0</v>
      </c>
      <c r="L35" s="16"/>
    </row>
    <row r="36" spans="1:12" x14ac:dyDescent="0.25">
      <c r="B36" s="1" t="s">
        <v>45</v>
      </c>
      <c r="E36" s="14">
        <f>MAX(0,E$11-E33-($L$11-IF($L33&gt;$L$11,$L$11,$L33)))</f>
        <v>0</v>
      </c>
      <c r="F36" s="14">
        <f t="shared" ref="F36:K36" si="6">MAX(0,F$11-F33-($L$11-IF($L33&gt;$L$11,$L$11,$L33)))</f>
        <v>0</v>
      </c>
      <c r="G36" s="14">
        <f t="shared" si="6"/>
        <v>0</v>
      </c>
      <c r="H36" s="14">
        <f t="shared" si="6"/>
        <v>0</v>
      </c>
      <c r="I36" s="14">
        <f t="shared" si="6"/>
        <v>0</v>
      </c>
      <c r="J36" s="14">
        <f t="shared" si="6"/>
        <v>0</v>
      </c>
      <c r="K36" s="14">
        <f t="shared" si="6"/>
        <v>0</v>
      </c>
      <c r="L36" s="16"/>
    </row>
    <row r="37" spans="1:12" ht="15.75" thickBot="1" x14ac:dyDescent="0.3">
      <c r="B37" s="8" t="s">
        <v>5</v>
      </c>
      <c r="C37" s="12"/>
      <c r="D37" s="12"/>
      <c r="E37" s="17"/>
      <c r="F37" s="17"/>
      <c r="G37" s="17"/>
      <c r="H37" s="17"/>
      <c r="I37" s="17"/>
      <c r="J37" s="17"/>
      <c r="K37" s="17"/>
      <c r="L37" s="17"/>
    </row>
    <row r="38" spans="1:12" ht="15.75" thickTop="1" x14ac:dyDescent="0.25"/>
    <row r="39" spans="1:12" x14ac:dyDescent="0.25">
      <c r="A39" s="5" t="s">
        <v>94</v>
      </c>
      <c r="D39" s="22" t="s">
        <v>37</v>
      </c>
      <c r="E39" s="22" t="s">
        <v>38</v>
      </c>
      <c r="F39" s="22" t="s">
        <v>39</v>
      </c>
      <c r="G39" s="22" t="s">
        <v>40</v>
      </c>
      <c r="H39" s="22" t="s">
        <v>95</v>
      </c>
    </row>
    <row r="40" spans="1:12" x14ac:dyDescent="0.25">
      <c r="B40" s="1" t="s">
        <v>41</v>
      </c>
      <c r="D40" s="3">
        <f t="shared" ref="D40:G42" si="7">SUM($E34:$L34)*E27</f>
        <v>0</v>
      </c>
      <c r="E40" s="3">
        <f t="shared" si="7"/>
        <v>0</v>
      </c>
      <c r="F40" s="3">
        <f t="shared" si="7"/>
        <v>0</v>
      </c>
      <c r="G40" s="3">
        <f t="shared" si="7"/>
        <v>0</v>
      </c>
      <c r="H40" s="6">
        <f>SUM(D40:G40)</f>
        <v>0</v>
      </c>
    </row>
    <row r="41" spans="1:12" x14ac:dyDescent="0.25">
      <c r="B41" s="1" t="s">
        <v>43</v>
      </c>
      <c r="D41" s="3">
        <f t="shared" si="7"/>
        <v>0</v>
      </c>
      <c r="E41" s="3">
        <f t="shared" si="7"/>
        <v>0</v>
      </c>
      <c r="F41" s="3">
        <f t="shared" si="7"/>
        <v>0</v>
      </c>
      <c r="G41" s="3">
        <f t="shared" si="7"/>
        <v>0</v>
      </c>
      <c r="H41" s="6">
        <f t="shared" ref="H41:H42" si="8">SUM(D41:G41)</f>
        <v>0</v>
      </c>
    </row>
    <row r="42" spans="1:12" x14ac:dyDescent="0.25">
      <c r="B42" s="1" t="s">
        <v>45</v>
      </c>
      <c r="D42" s="3">
        <f t="shared" si="7"/>
        <v>0</v>
      </c>
      <c r="E42" s="3">
        <f t="shared" si="7"/>
        <v>0</v>
      </c>
      <c r="F42" s="3">
        <f t="shared" si="7"/>
        <v>0</v>
      </c>
      <c r="G42" s="3">
        <f t="shared" si="7"/>
        <v>0</v>
      </c>
      <c r="H42" s="6">
        <f t="shared" si="8"/>
        <v>0</v>
      </c>
    </row>
    <row r="43" spans="1:12" ht="15.75" thickBot="1" x14ac:dyDescent="0.3">
      <c r="B43" s="29" t="s">
        <v>5</v>
      </c>
      <c r="C43" s="29"/>
      <c r="D43" s="9">
        <f>SUM(D40:D42)</f>
        <v>0</v>
      </c>
      <c r="E43" s="9">
        <f t="shared" ref="E43:H43" si="9">SUM(E40:E42)</f>
        <v>0</v>
      </c>
      <c r="F43" s="9">
        <f t="shared" si="9"/>
        <v>0</v>
      </c>
      <c r="G43" s="9">
        <f t="shared" si="9"/>
        <v>0</v>
      </c>
      <c r="H43" s="9">
        <f t="shared" si="9"/>
        <v>0</v>
      </c>
    </row>
    <row r="44" spans="1:12" ht="15.75" thickTop="1" x14ac:dyDescent="0.25"/>
    <row r="45" spans="1:12" ht="15.75" thickBot="1" x14ac:dyDescent="0.3">
      <c r="B45" s="1" t="s">
        <v>120</v>
      </c>
    </row>
    <row r="46" spans="1:12" ht="57.75" thickBot="1" x14ac:dyDescent="0.3">
      <c r="B46" s="35" t="s">
        <v>156</v>
      </c>
      <c r="C46" s="35" t="s">
        <v>157</v>
      </c>
    </row>
    <row r="47" spans="1:12" ht="16.5" thickTop="1" thickBot="1" x14ac:dyDescent="0.3">
      <c r="B47" s="36" t="s">
        <v>158</v>
      </c>
      <c r="C47" s="36">
        <v>5</v>
      </c>
    </row>
    <row r="48" spans="1:12" ht="15.75" thickBot="1" x14ac:dyDescent="0.3">
      <c r="B48" s="37" t="s">
        <v>159</v>
      </c>
      <c r="C48" s="37">
        <v>36</v>
      </c>
    </row>
    <row r="49" spans="1:8" ht="15.75" thickBot="1" x14ac:dyDescent="0.3">
      <c r="B49" s="38" t="s">
        <v>160</v>
      </c>
      <c r="C49" s="38">
        <v>40</v>
      </c>
    </row>
    <row r="50" spans="1:8" ht="15.75" thickBot="1" x14ac:dyDescent="0.3">
      <c r="B50" s="37" t="s">
        <v>161</v>
      </c>
      <c r="C50" s="37">
        <v>6.5</v>
      </c>
    </row>
    <row r="51" spans="1:8" ht="15.75" thickBot="1" x14ac:dyDescent="0.3">
      <c r="B51" s="38" t="s">
        <v>162</v>
      </c>
      <c r="C51" s="38">
        <v>6.2</v>
      </c>
    </row>
    <row r="52" spans="1:8" x14ac:dyDescent="0.25">
      <c r="A52" s="10"/>
      <c r="B52" s="10"/>
    </row>
    <row r="53" spans="1:8" ht="15.75" thickBot="1" x14ac:dyDescent="0.3">
      <c r="B53" s="1" t="s">
        <v>138</v>
      </c>
    </row>
    <row r="54" spans="1:8" ht="29.25" thickBot="1" x14ac:dyDescent="0.3">
      <c r="B54" s="35" t="s">
        <v>163</v>
      </c>
      <c r="C54" s="35" t="s">
        <v>164</v>
      </c>
      <c r="D54" s="35" t="s">
        <v>165</v>
      </c>
      <c r="E54" s="35" t="s">
        <v>166</v>
      </c>
      <c r="F54" s="35" t="s">
        <v>167</v>
      </c>
      <c r="G54" s="35" t="s">
        <v>168</v>
      </c>
    </row>
    <row r="55" spans="1:8" ht="16.5" thickTop="1" thickBot="1" x14ac:dyDescent="0.3">
      <c r="B55" s="36" t="s">
        <v>169</v>
      </c>
      <c r="C55" s="39">
        <v>46363</v>
      </c>
      <c r="D55" s="39">
        <v>46391</v>
      </c>
      <c r="E55" s="39">
        <v>46363</v>
      </c>
      <c r="F55" s="39">
        <v>46363</v>
      </c>
      <c r="G55" s="39">
        <v>46363</v>
      </c>
    </row>
    <row r="56" spans="1:8" ht="15.75" thickBot="1" x14ac:dyDescent="0.3">
      <c r="B56" s="37" t="s">
        <v>170</v>
      </c>
      <c r="C56" s="40">
        <v>46616</v>
      </c>
      <c r="D56" s="40">
        <v>46644</v>
      </c>
      <c r="E56" s="40">
        <v>46616</v>
      </c>
      <c r="F56" s="40">
        <v>46616</v>
      </c>
      <c r="G56" s="40">
        <v>46616</v>
      </c>
    </row>
    <row r="57" spans="1:8" ht="15.75" thickBot="1" x14ac:dyDescent="0.3">
      <c r="B57" s="38" t="s">
        <v>171</v>
      </c>
      <c r="C57" s="41">
        <v>47371</v>
      </c>
      <c r="D57" s="41">
        <v>47455</v>
      </c>
      <c r="E57" s="41">
        <v>47371</v>
      </c>
      <c r="F57" s="41">
        <v>47371</v>
      </c>
      <c r="G57" s="41">
        <v>47371</v>
      </c>
    </row>
    <row r="58" spans="1:8" ht="15.75" thickBot="1" x14ac:dyDescent="0.3">
      <c r="B58" s="37" t="s">
        <v>172</v>
      </c>
      <c r="C58" s="40">
        <v>47735</v>
      </c>
      <c r="D58" s="40">
        <v>47819</v>
      </c>
      <c r="E58" s="40">
        <v>47735</v>
      </c>
      <c r="F58" s="40">
        <v>47735</v>
      </c>
      <c r="G58" s="40">
        <v>47735</v>
      </c>
    </row>
    <row r="60" spans="1:8" ht="15.75" thickBot="1" x14ac:dyDescent="0.3">
      <c r="B60" s="1" t="s">
        <v>173</v>
      </c>
    </row>
    <row r="61" spans="1:8" ht="15.75" thickBot="1" x14ac:dyDescent="0.3">
      <c r="B61" s="112" t="s">
        <v>139</v>
      </c>
      <c r="C61" s="114" t="s">
        <v>87</v>
      </c>
      <c r="D61" s="116" t="s">
        <v>140</v>
      </c>
      <c r="E61" s="117"/>
      <c r="F61" s="117"/>
      <c r="G61" s="117"/>
      <c r="H61" s="118"/>
    </row>
    <row r="62" spans="1:8" ht="16.5" thickTop="1" thickBot="1" x14ac:dyDescent="0.3">
      <c r="B62" s="113"/>
      <c r="C62" s="115"/>
      <c r="D62" s="42" t="s">
        <v>141</v>
      </c>
      <c r="E62" s="43" t="s">
        <v>142</v>
      </c>
      <c r="F62" s="43" t="s">
        <v>143</v>
      </c>
      <c r="G62" s="43" t="s">
        <v>144</v>
      </c>
      <c r="H62" s="43" t="s">
        <v>145</v>
      </c>
    </row>
    <row r="63" spans="1:8" ht="16.5" thickTop="1" thickBot="1" x14ac:dyDescent="0.3">
      <c r="B63" s="44" t="s">
        <v>146</v>
      </c>
      <c r="C63" s="44" t="s">
        <v>174</v>
      </c>
      <c r="D63" s="45">
        <v>0</v>
      </c>
      <c r="E63" s="45">
        <v>18.739999999999998</v>
      </c>
      <c r="F63" s="45">
        <v>18.739999999999998</v>
      </c>
      <c r="G63" s="45">
        <v>18.739999999999998</v>
      </c>
      <c r="H63" s="45">
        <v>18.739999999999998</v>
      </c>
    </row>
    <row r="64" spans="1:8" ht="15.75" thickBot="1" x14ac:dyDescent="0.3">
      <c r="B64" s="38" t="s">
        <v>147</v>
      </c>
      <c r="C64" s="38" t="s">
        <v>174</v>
      </c>
      <c r="D64" s="46">
        <v>0</v>
      </c>
      <c r="E64" s="46">
        <v>0</v>
      </c>
      <c r="F64" s="46">
        <v>37.479999999999997</v>
      </c>
      <c r="G64" s="46">
        <v>37.479999999999997</v>
      </c>
      <c r="H64" s="46">
        <v>37.479999999999997</v>
      </c>
    </row>
    <row r="65" spans="2:8" ht="15.75" thickBot="1" x14ac:dyDescent="0.3">
      <c r="B65" s="37" t="s">
        <v>148</v>
      </c>
      <c r="C65" s="37" t="s">
        <v>174</v>
      </c>
      <c r="D65" s="45">
        <v>0</v>
      </c>
      <c r="E65" s="45">
        <v>0</v>
      </c>
      <c r="F65" s="45">
        <v>0</v>
      </c>
      <c r="G65" s="45">
        <v>0</v>
      </c>
      <c r="H65" s="45">
        <v>37.479999999999997</v>
      </c>
    </row>
    <row r="66" spans="2:8" ht="15.75" thickBot="1" x14ac:dyDescent="0.3">
      <c r="B66" s="38" t="s">
        <v>149</v>
      </c>
      <c r="C66" s="38" t="s">
        <v>174</v>
      </c>
      <c r="D66" s="46">
        <f>SUM(D63:D65)</f>
        <v>0</v>
      </c>
      <c r="E66" s="46">
        <f t="shared" ref="E66:H66" si="10">SUM(E63:E65)</f>
        <v>18.739999999999998</v>
      </c>
      <c r="F66" s="46">
        <f t="shared" si="10"/>
        <v>56.22</v>
      </c>
      <c r="G66" s="46">
        <f t="shared" si="10"/>
        <v>56.22</v>
      </c>
      <c r="H66" s="46">
        <f t="shared" si="10"/>
        <v>93.699999999999989</v>
      </c>
    </row>
  </sheetData>
  <mergeCells count="8">
    <mergeCell ref="B61:B62"/>
    <mergeCell ref="C61:C62"/>
    <mergeCell ref="D61:H61"/>
    <mergeCell ref="C4:L4"/>
    <mergeCell ref="C5:L5"/>
    <mergeCell ref="C6:L6"/>
    <mergeCell ref="C7:L7"/>
    <mergeCell ref="C8:L8"/>
  </mergeCell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M44"/>
  <sheetViews>
    <sheetView zoomScale="112" zoomScaleNormal="112" workbookViewId="0">
      <pane xSplit="2" ySplit="1" topLeftCell="C2" activePane="bottomRight" state="frozen"/>
      <selection pane="topRight" activeCell="I44" sqref="I44"/>
      <selection pane="bottomLeft" activeCell="I44" sqref="I44"/>
      <selection pane="bottomRight" activeCell="C2" sqref="C2"/>
    </sheetView>
  </sheetViews>
  <sheetFormatPr defaultColWidth="8.85546875" defaultRowHeight="15" x14ac:dyDescent="0.25"/>
  <cols>
    <col min="1" max="1" width="2.5703125" style="5" customWidth="1"/>
    <col min="2" max="2" width="30.42578125" style="1" customWidth="1"/>
    <col min="3" max="3" width="12.85546875" style="10" customWidth="1"/>
    <col min="4" max="4" width="12.5703125" style="10" bestFit="1" customWidth="1"/>
    <col min="5" max="6" width="11.85546875" style="14" customWidth="1"/>
    <col min="7" max="11" width="13.42578125" style="14" customWidth="1"/>
    <col min="12" max="12" width="10.5703125" style="14" bestFit="1" customWidth="1"/>
    <col min="13" max="13" width="1.5703125" style="1" customWidth="1"/>
    <col min="14" max="14" width="13.5703125" style="1" bestFit="1" customWidth="1"/>
    <col min="15" max="15" width="11.5703125" style="1" bestFit="1" customWidth="1"/>
    <col min="16" max="16384" width="8.85546875" style="1"/>
  </cols>
  <sheetData>
    <row r="1" spans="1:13" ht="18.75" x14ac:dyDescent="0.25">
      <c r="A1" s="2" t="s">
        <v>175</v>
      </c>
    </row>
    <row r="3" spans="1:13" x14ac:dyDescent="0.25">
      <c r="A3" s="5" t="s">
        <v>76</v>
      </c>
    </row>
    <row r="4" spans="1:13" ht="33.6" customHeight="1" x14ac:dyDescent="0.25">
      <c r="B4" s="1" t="s">
        <v>77</v>
      </c>
      <c r="C4" s="110" t="s">
        <v>176</v>
      </c>
      <c r="D4" s="110"/>
      <c r="E4" s="110"/>
      <c r="F4" s="110"/>
      <c r="G4" s="110"/>
      <c r="H4" s="110"/>
      <c r="I4" s="110"/>
      <c r="J4" s="110"/>
      <c r="K4" s="110"/>
      <c r="L4" s="110"/>
    </row>
    <row r="5" spans="1:13" ht="56.45" customHeight="1" x14ac:dyDescent="0.25">
      <c r="B5" s="1" t="s">
        <v>79</v>
      </c>
      <c r="C5" s="110" t="s">
        <v>177</v>
      </c>
      <c r="D5" s="110"/>
      <c r="E5" s="110"/>
      <c r="F5" s="110"/>
      <c r="G5" s="110"/>
      <c r="H5" s="110"/>
      <c r="I5" s="110"/>
      <c r="J5" s="110"/>
      <c r="K5" s="110"/>
      <c r="L5" s="110"/>
    </row>
    <row r="6" spans="1:13" ht="40.35" customHeight="1" x14ac:dyDescent="0.25">
      <c r="B6" s="1" t="s">
        <v>81</v>
      </c>
      <c r="C6" s="110" t="s">
        <v>178</v>
      </c>
      <c r="D6" s="110"/>
      <c r="E6" s="110"/>
      <c r="F6" s="110"/>
      <c r="G6" s="110"/>
      <c r="H6" s="110"/>
      <c r="I6" s="110"/>
      <c r="J6" s="110"/>
      <c r="K6" s="110"/>
      <c r="L6" s="110"/>
    </row>
    <row r="7" spans="1:13" ht="54" customHeight="1" x14ac:dyDescent="0.25">
      <c r="B7" s="1" t="s">
        <v>83</v>
      </c>
      <c r="C7" s="119" t="s">
        <v>179</v>
      </c>
      <c r="D7" s="119"/>
      <c r="E7" s="119"/>
      <c r="F7" s="119"/>
      <c r="G7" s="119"/>
      <c r="H7" s="119"/>
      <c r="I7" s="119"/>
      <c r="J7" s="119"/>
      <c r="K7" s="119"/>
      <c r="L7" s="119"/>
    </row>
    <row r="8" spans="1:13" ht="22.35" customHeight="1" x14ac:dyDescent="0.25">
      <c r="B8" s="1" t="s">
        <v>85</v>
      </c>
      <c r="C8" s="110" t="s">
        <v>180</v>
      </c>
      <c r="D8" s="110"/>
      <c r="E8" s="110"/>
      <c r="F8" s="110"/>
      <c r="G8" s="110"/>
      <c r="H8" s="110"/>
      <c r="I8" s="110"/>
      <c r="J8" s="110"/>
      <c r="K8" s="110"/>
      <c r="L8" s="110"/>
    </row>
    <row r="9" spans="1:13" ht="15.75" thickBot="1" x14ac:dyDescent="0.3">
      <c r="G9" s="21"/>
      <c r="H9" s="21"/>
      <c r="I9" s="21"/>
      <c r="J9" s="21"/>
      <c r="K9" s="21"/>
    </row>
    <row r="10" spans="1:13" ht="30" x14ac:dyDescent="0.25">
      <c r="A10" s="5" t="s">
        <v>86</v>
      </c>
      <c r="C10" s="11" t="s">
        <v>87</v>
      </c>
      <c r="D10" s="11" t="s">
        <v>3</v>
      </c>
      <c r="E10" s="18">
        <v>2024</v>
      </c>
      <c r="F10" s="18">
        <v>2025</v>
      </c>
      <c r="G10" s="18">
        <v>2026</v>
      </c>
      <c r="H10" s="18">
        <f>G10+1</f>
        <v>2027</v>
      </c>
      <c r="I10" s="18">
        <f>H10+1</f>
        <v>2028</v>
      </c>
      <c r="J10" s="18">
        <f>I10+1</f>
        <v>2029</v>
      </c>
      <c r="K10" s="18">
        <f>J10+1</f>
        <v>2030</v>
      </c>
      <c r="L10" s="33" t="s">
        <v>4</v>
      </c>
      <c r="M10" s="5"/>
    </row>
    <row r="11" spans="1:13" s="5" customFormat="1" ht="15.75" thickBot="1" x14ac:dyDescent="0.3">
      <c r="B11" s="5" t="s">
        <v>88</v>
      </c>
      <c r="C11" s="84" t="s">
        <v>181</v>
      </c>
      <c r="D11" s="11"/>
      <c r="E11" s="88">
        <v>0</v>
      </c>
      <c r="F11" s="88">
        <v>0</v>
      </c>
      <c r="G11" s="88">
        <v>9.84</v>
      </c>
      <c r="H11" s="88">
        <v>32.799999999999997</v>
      </c>
      <c r="I11" s="88">
        <v>55.76</v>
      </c>
      <c r="J11" s="88">
        <v>65.599999999999994</v>
      </c>
      <c r="K11" s="88">
        <v>65.599999999999994</v>
      </c>
      <c r="L11" s="58">
        <f>K11</f>
        <v>65.599999999999994</v>
      </c>
    </row>
    <row r="12" spans="1:13" x14ac:dyDescent="0.25">
      <c r="B12" s="1" t="s">
        <v>10</v>
      </c>
      <c r="C12" s="10" t="s">
        <v>11</v>
      </c>
      <c r="D12" s="24">
        <f>SUM(E12:K12)</f>
        <v>151128316.94999999</v>
      </c>
      <c r="E12" s="15">
        <v>0</v>
      </c>
      <c r="F12" s="15">
        <v>0</v>
      </c>
      <c r="G12" s="15">
        <v>41861401.725000001</v>
      </c>
      <c r="H12" s="15">
        <v>37710983.699999996</v>
      </c>
      <c r="I12" s="15">
        <v>57661014.449999996</v>
      </c>
      <c r="J12" s="15">
        <v>12392826.225</v>
      </c>
      <c r="K12" s="15">
        <v>1502090.8499999999</v>
      </c>
    </row>
    <row r="13" spans="1:13" x14ac:dyDescent="0.25">
      <c r="B13" s="1" t="s">
        <v>13</v>
      </c>
      <c r="C13" s="10" t="s">
        <v>11</v>
      </c>
      <c r="D13" s="24">
        <f>SUM(E13:K13)</f>
        <v>0</v>
      </c>
      <c r="E13" s="15">
        <v>0</v>
      </c>
      <c r="F13" s="15">
        <v>0</v>
      </c>
      <c r="G13" s="15">
        <v>0</v>
      </c>
      <c r="H13" s="15">
        <v>0</v>
      </c>
      <c r="I13" s="15">
        <v>0</v>
      </c>
      <c r="J13" s="15">
        <v>0</v>
      </c>
      <c r="K13" s="15">
        <v>0</v>
      </c>
    </row>
    <row r="14" spans="1:13" x14ac:dyDescent="0.25">
      <c r="B14" s="1" t="s">
        <v>15</v>
      </c>
      <c r="C14" s="10" t="s">
        <v>16</v>
      </c>
      <c r="D14" s="104">
        <v>3.2300000000000002E-2</v>
      </c>
    </row>
    <row r="15" spans="1:13" ht="30" x14ac:dyDescent="0.25">
      <c r="B15" s="4" t="s">
        <v>18</v>
      </c>
      <c r="C15" s="10" t="s">
        <v>16</v>
      </c>
      <c r="D15" s="104">
        <v>3.5000000000000003E-2</v>
      </c>
    </row>
    <row r="16" spans="1:13" x14ac:dyDescent="0.25">
      <c r="B16" s="1" t="s">
        <v>20</v>
      </c>
      <c r="C16" s="10" t="s">
        <v>16</v>
      </c>
      <c r="D16" s="104">
        <v>0.5</v>
      </c>
    </row>
    <row r="17" spans="1:10" x14ac:dyDescent="0.25">
      <c r="B17" s="1" t="s">
        <v>22</v>
      </c>
      <c r="C17" s="10" t="s">
        <v>16</v>
      </c>
      <c r="D17" s="104">
        <v>0.5</v>
      </c>
    </row>
    <row r="18" spans="1:10" x14ac:dyDescent="0.25">
      <c r="B18" s="1" t="s">
        <v>24</v>
      </c>
      <c r="C18" s="25" t="str">
        <f>"£/"&amp;$C$11</f>
        <v>£/km</v>
      </c>
      <c r="D18" s="23">
        <v>0</v>
      </c>
    </row>
    <row r="20" spans="1:10" x14ac:dyDescent="0.25">
      <c r="A20" s="5" t="s">
        <v>26</v>
      </c>
      <c r="B20" s="98" t="s">
        <v>90</v>
      </c>
      <c r="C20" s="99" t="s">
        <v>87</v>
      </c>
      <c r="D20" s="101" t="s">
        <v>91</v>
      </c>
    </row>
    <row r="21" spans="1:10" x14ac:dyDescent="0.25">
      <c r="B21" s="1" t="s">
        <v>27</v>
      </c>
      <c r="C21" s="10" t="s">
        <v>16</v>
      </c>
      <c r="D21" s="20">
        <v>0</v>
      </c>
    </row>
    <row r="22" spans="1:10" x14ac:dyDescent="0.25">
      <c r="B22" s="1" t="s">
        <v>29</v>
      </c>
      <c r="C22" s="10" t="s">
        <v>16</v>
      </c>
      <c r="D22" s="20">
        <v>1</v>
      </c>
    </row>
    <row r="23" spans="1:10" x14ac:dyDescent="0.25">
      <c r="B23" s="1" t="s">
        <v>31</v>
      </c>
      <c r="C23" s="10" t="s">
        <v>16</v>
      </c>
      <c r="D23" s="20">
        <v>0</v>
      </c>
    </row>
    <row r="24" spans="1:10" x14ac:dyDescent="0.25">
      <c r="B24" s="1" t="s">
        <v>33</v>
      </c>
      <c r="C24" s="10" t="s">
        <v>16</v>
      </c>
      <c r="D24" s="27">
        <f>1-SUM(D21:D23)</f>
        <v>0</v>
      </c>
    </row>
    <row r="26" spans="1:10" x14ac:dyDescent="0.25">
      <c r="A26" s="5" t="s">
        <v>35</v>
      </c>
      <c r="C26" s="99" t="s">
        <v>87</v>
      </c>
      <c r="D26" s="105" t="s">
        <v>36</v>
      </c>
      <c r="E26" s="22" t="s">
        <v>37</v>
      </c>
      <c r="F26" s="22" t="s">
        <v>38</v>
      </c>
      <c r="G26" s="22" t="s">
        <v>39</v>
      </c>
      <c r="H26" s="22" t="s">
        <v>40</v>
      </c>
      <c r="I26" s="1"/>
      <c r="J26" s="1"/>
    </row>
    <row r="27" spans="1:10" x14ac:dyDescent="0.25">
      <c r="B27" s="1" t="s">
        <v>41</v>
      </c>
      <c r="C27" s="25" t="str">
        <f t="shared" ref="C27:C29" si="0">"£/"&amp;$C$11</f>
        <v>£/km</v>
      </c>
      <c r="D27" s="106">
        <f>MAX(0,(D12+D13)/L11*D16-D18)</f>
        <v>1151892.659679878</v>
      </c>
      <c r="E27" s="24">
        <f>$D27*$D$21</f>
        <v>0</v>
      </c>
      <c r="F27" s="24">
        <f>$D27*$D$22</f>
        <v>1151892.659679878</v>
      </c>
      <c r="G27" s="24">
        <f>$D27*$D$23</f>
        <v>0</v>
      </c>
      <c r="H27" s="24">
        <f>$D27*$D$24*$D$17</f>
        <v>0</v>
      </c>
      <c r="I27" s="1"/>
      <c r="J27" s="1"/>
    </row>
    <row r="28" spans="1:10" x14ac:dyDescent="0.25">
      <c r="B28" s="1" t="s">
        <v>43</v>
      </c>
      <c r="C28" s="25" t="str">
        <f t="shared" si="0"/>
        <v>£/km</v>
      </c>
      <c r="D28" s="106">
        <f>D27*D14</f>
        <v>37206.132907660067</v>
      </c>
      <c r="E28" s="24">
        <f t="shared" ref="E28:E29" si="1">$D28*$D$21</f>
        <v>0</v>
      </c>
      <c r="F28" s="24">
        <f t="shared" ref="F28:F29" si="2">$D28*$D$22</f>
        <v>37206.132907660067</v>
      </c>
      <c r="G28" s="24">
        <f t="shared" ref="G28:G29" si="3">$D28*$D$23</f>
        <v>0</v>
      </c>
      <c r="H28" s="24">
        <f>$D28*$D$24*$D$17</f>
        <v>0</v>
      </c>
      <c r="I28" s="1"/>
      <c r="J28" s="1"/>
    </row>
    <row r="29" spans="1:10" x14ac:dyDescent="0.25">
      <c r="B29" s="1" t="s">
        <v>45</v>
      </c>
      <c r="C29" s="25" t="str">
        <f t="shared" si="0"/>
        <v>£/km</v>
      </c>
      <c r="D29" s="106">
        <f>MAX(0,((D12+D13)/L11)*D16*D15+D13*D16/SUM(E11:K11)-D18)+D28</f>
        <v>77522.375996455812</v>
      </c>
      <c r="E29" s="24">
        <f t="shared" si="1"/>
        <v>0</v>
      </c>
      <c r="F29" s="24">
        <f t="shared" si="2"/>
        <v>77522.375996455812</v>
      </c>
      <c r="G29" s="24">
        <f t="shared" si="3"/>
        <v>0</v>
      </c>
      <c r="H29" s="24">
        <f>$D29*$D$24*$D$17</f>
        <v>0</v>
      </c>
      <c r="I29" s="1"/>
      <c r="J29" s="1"/>
    </row>
    <row r="32" spans="1:10" x14ac:dyDescent="0.25">
      <c r="A32" s="5" t="s">
        <v>92</v>
      </c>
    </row>
    <row r="33" spans="1:12" x14ac:dyDescent="0.25">
      <c r="B33" s="1" t="s">
        <v>93</v>
      </c>
      <c r="E33" s="15"/>
      <c r="F33" s="15"/>
      <c r="G33" s="28">
        <v>9.84</v>
      </c>
      <c r="H33" s="28">
        <v>32.799999999999997</v>
      </c>
      <c r="I33" s="28">
        <v>55.76</v>
      </c>
      <c r="J33" s="28">
        <v>65.599999999999994</v>
      </c>
      <c r="K33" s="28">
        <v>65.599999999999994</v>
      </c>
      <c r="L33" s="28">
        <v>65.599999999999994</v>
      </c>
    </row>
    <row r="34" spans="1:12" x14ac:dyDescent="0.25">
      <c r="B34" s="1" t="s">
        <v>41</v>
      </c>
      <c r="E34" s="16"/>
      <c r="F34" s="16"/>
      <c r="G34" s="16"/>
      <c r="H34" s="16"/>
      <c r="I34" s="16"/>
      <c r="J34" s="16"/>
      <c r="K34" s="16"/>
      <c r="L34" s="14">
        <f>MAX(0,$L$11-L33)</f>
        <v>0</v>
      </c>
    </row>
    <row r="35" spans="1:12" x14ac:dyDescent="0.25">
      <c r="B35" s="1" t="s">
        <v>43</v>
      </c>
      <c r="E35" s="14">
        <f t="shared" ref="E35:H35" si="4">MAX(0,MIN(E$11-E33,$L$11-$L33))</f>
        <v>0</v>
      </c>
      <c r="F35" s="14">
        <f t="shared" si="4"/>
        <v>0</v>
      </c>
      <c r="G35" s="14">
        <f t="shared" si="4"/>
        <v>0</v>
      </c>
      <c r="H35" s="14">
        <f t="shared" si="4"/>
        <v>0</v>
      </c>
      <c r="I35" s="14">
        <f>MAX(0,MIN(I$11-I33,$L$11-$L33))</f>
        <v>0</v>
      </c>
      <c r="J35" s="14">
        <f t="shared" ref="J35:K35" si="5">MAX(0,MIN(J$11-J33,$L$11-$L33))</f>
        <v>0</v>
      </c>
      <c r="K35" s="14">
        <f t="shared" si="5"/>
        <v>0</v>
      </c>
      <c r="L35" s="16"/>
    </row>
    <row r="36" spans="1:12" x14ac:dyDescent="0.25">
      <c r="B36" s="1" t="s">
        <v>45</v>
      </c>
      <c r="E36" s="14">
        <f>MAX(0,E$11-E33-($L$11-IF($L33&gt;$L$11,$L$11,$L33)))</f>
        <v>0</v>
      </c>
      <c r="F36" s="14">
        <f t="shared" ref="F36:K36" si="6">MAX(0,F$11-F33-($L$11-IF($L33&gt;$L$11,$L$11,$L33)))</f>
        <v>0</v>
      </c>
      <c r="G36" s="14">
        <f t="shared" si="6"/>
        <v>0</v>
      </c>
      <c r="H36" s="14">
        <f t="shared" si="6"/>
        <v>0</v>
      </c>
      <c r="I36" s="14">
        <f t="shared" si="6"/>
        <v>0</v>
      </c>
      <c r="J36" s="14">
        <f t="shared" si="6"/>
        <v>0</v>
      </c>
      <c r="K36" s="14">
        <f t="shared" si="6"/>
        <v>0</v>
      </c>
      <c r="L36" s="16"/>
    </row>
    <row r="37" spans="1:12" ht="15.75" thickBot="1" x14ac:dyDescent="0.3">
      <c r="B37" s="8" t="s">
        <v>5</v>
      </c>
      <c r="C37" s="12"/>
      <c r="D37" s="12"/>
      <c r="E37" s="17"/>
      <c r="F37" s="17"/>
      <c r="G37" s="17"/>
      <c r="H37" s="17"/>
      <c r="I37" s="17"/>
      <c r="J37" s="17"/>
      <c r="K37" s="17"/>
      <c r="L37" s="17"/>
    </row>
    <row r="38" spans="1:12" ht="15.75" thickTop="1" x14ac:dyDescent="0.25"/>
    <row r="39" spans="1:12" x14ac:dyDescent="0.25">
      <c r="A39" s="5" t="s">
        <v>94</v>
      </c>
      <c r="D39" s="22" t="s">
        <v>37</v>
      </c>
      <c r="E39" s="22" t="s">
        <v>38</v>
      </c>
      <c r="F39" s="22" t="s">
        <v>39</v>
      </c>
      <c r="G39" s="22" t="s">
        <v>40</v>
      </c>
      <c r="H39" s="22" t="s">
        <v>95</v>
      </c>
    </row>
    <row r="40" spans="1:12" x14ac:dyDescent="0.25">
      <c r="B40" s="1" t="s">
        <v>41</v>
      </c>
      <c r="D40" s="3">
        <f t="shared" ref="D40:G42" si="7">SUM($E34:$L34)*E27</f>
        <v>0</v>
      </c>
      <c r="E40" s="3">
        <f t="shared" si="7"/>
        <v>0</v>
      </c>
      <c r="F40" s="3">
        <f t="shared" si="7"/>
        <v>0</v>
      </c>
      <c r="G40" s="3">
        <f t="shared" si="7"/>
        <v>0</v>
      </c>
      <c r="H40" s="6">
        <f>SUM(D40:G40)</f>
        <v>0</v>
      </c>
    </row>
    <row r="41" spans="1:12" x14ac:dyDescent="0.25">
      <c r="B41" s="1" t="s">
        <v>43</v>
      </c>
      <c r="D41" s="3">
        <f t="shared" si="7"/>
        <v>0</v>
      </c>
      <c r="E41" s="3">
        <f t="shared" si="7"/>
        <v>0</v>
      </c>
      <c r="F41" s="3">
        <f t="shared" si="7"/>
        <v>0</v>
      </c>
      <c r="G41" s="3">
        <f t="shared" si="7"/>
        <v>0</v>
      </c>
      <c r="H41" s="6">
        <f t="shared" ref="H41:H42" si="8">SUM(D41:G41)</f>
        <v>0</v>
      </c>
    </row>
    <row r="42" spans="1:12" x14ac:dyDescent="0.25">
      <c r="B42" s="1" t="s">
        <v>45</v>
      </c>
      <c r="D42" s="3">
        <f t="shared" si="7"/>
        <v>0</v>
      </c>
      <c r="E42" s="3">
        <f t="shared" si="7"/>
        <v>0</v>
      </c>
      <c r="F42" s="3">
        <f t="shared" si="7"/>
        <v>0</v>
      </c>
      <c r="G42" s="3">
        <f t="shared" si="7"/>
        <v>0</v>
      </c>
      <c r="H42" s="6">
        <f t="shared" si="8"/>
        <v>0</v>
      </c>
    </row>
    <row r="43" spans="1:12" ht="15.75" thickBot="1" x14ac:dyDescent="0.3">
      <c r="B43" s="29" t="s">
        <v>5</v>
      </c>
      <c r="C43" s="29"/>
      <c r="D43" s="9">
        <f>SUM(D40:D42)</f>
        <v>0</v>
      </c>
      <c r="E43" s="9">
        <f t="shared" ref="E43:H43" si="9">SUM(E40:E42)</f>
        <v>0</v>
      </c>
      <c r="F43" s="9">
        <f t="shared" si="9"/>
        <v>0</v>
      </c>
      <c r="G43" s="9">
        <f t="shared" si="9"/>
        <v>0</v>
      </c>
      <c r="H43" s="9">
        <f t="shared" si="9"/>
        <v>0</v>
      </c>
    </row>
    <row r="44" spans="1:12" ht="15.75" thickTop="1" x14ac:dyDescent="0.25"/>
  </sheetData>
  <mergeCells count="5">
    <mergeCell ref="C4:L4"/>
    <mergeCell ref="C5:L5"/>
    <mergeCell ref="C6:L6"/>
    <mergeCell ref="C7:L7"/>
    <mergeCell ref="C8:L8"/>
  </mergeCell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67F2044F2FDDA4D9E081FF75E1D2EFD" ma:contentTypeVersion="2" ma:contentTypeDescription="Create a new document." ma:contentTypeScope="" ma:versionID="ac6b41b13dc93a6628a397e8b7958294">
  <xsd:schema xmlns:xsd="http://www.w3.org/2001/XMLSchema" xmlns:xs="http://www.w3.org/2001/XMLSchema" xmlns:p="http://schemas.microsoft.com/office/2006/metadata/properties" xmlns:ns2="95360981-546e-4f39-af6b-5758d549268d" xmlns:ns3="298fce07-cc41-47ba-9852-79d4741d38fd" targetNamespace="http://schemas.microsoft.com/office/2006/metadata/properties" ma:root="true" ma:fieldsID="a534dcd7811248ccc9f383e686057f24" ns2:_="" ns3:_="">
    <xsd:import namespace="95360981-546e-4f39-af6b-5758d549268d"/>
    <xsd:import namespace="298fce07-cc41-47ba-9852-79d4741d38fd"/>
    <xsd:element name="properties">
      <xsd:complexType>
        <xsd:sequence>
          <xsd:element name="documentManagement">
            <xsd:complexType>
              <xsd:all>
                <xsd:element ref="ns2:_dlc_DocId" minOccurs="0"/>
                <xsd:element ref="ns2:_dlc_DocIdUrl" minOccurs="0"/>
                <xsd:element ref="ns2:_dlc_DocIdPersistId" minOccurs="0"/>
                <xsd:element ref="ns2:Classification"/>
                <xsd:element ref="ns2:Classificationexpirationdate" minOccurs="0"/>
                <xsd:element ref="ns2:SharedWithUsers" minOccurs="0"/>
                <xsd:element ref="ns3:mkwi"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360981-546e-4f39-af6b-5758d549268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Classification" ma:index="11" ma:displayName="Classification" ma:default="Internal Use" ma:internalName="Classification">
      <xsd:simpleType>
        <xsd:restriction base="dms:Choice">
          <xsd:enumeration value="Internal Use"/>
          <xsd:enumeration value="Public"/>
          <xsd:enumeration value="UU Confidential"/>
        </xsd:restriction>
      </xsd:simpleType>
    </xsd:element>
    <xsd:element name="Classificationexpirationdate" ma:index="12" nillable="true" ma:displayName="Classification expiration date" ma:internalName="Classificationexpirationdate">
      <xsd:simpleType>
        <xsd:restriction base="dms:DateTime"/>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98fce07-cc41-47ba-9852-79d4741d38fd" elementFormDefault="qualified">
    <xsd:import namespace="http://schemas.microsoft.com/office/2006/documentManagement/types"/>
    <xsd:import namespace="http://schemas.microsoft.com/office/infopath/2007/PartnerControls"/>
    <xsd:element name="mkwi" ma:index="14" nillable="true" ma:displayName="Text" ma:internalName="mkwi">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lassificationexpirationdate xmlns="95360981-546e-4f39-af6b-5758d549268d" xsi:nil="true"/>
    <Classification xmlns="95360981-546e-4f39-af6b-5758d549268d">Internal Use</Classification>
    <_dlc_DocId xmlns="95360981-546e-4f39-af6b-5758d549268d">4F5WJJKREEPS-1585905177-749</_dlc_DocId>
    <_dlc_DocIdUrl xmlns="95360981-546e-4f39-af6b-5758d549268d">
      <Url>https://uusp/uu/PR24/_layouts/15/DocIdRedir.aspx?ID=4F5WJJKREEPS-1585905177-749</Url>
      <Description>4F5WJJKREEPS-1585905177-749</Description>
    </_dlc_DocIdUrl>
    <mkwi xmlns="298fce07-cc41-47ba-9852-79d4741d38fd" xsi:nil="true"/>
    <SharedWithUsers xmlns="95360981-546e-4f39-af6b-5758d549268d">
      <UserInfo>
        <DisplayName>Pedder, Daniel</DisplayName>
        <AccountId>646</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D3FAF7E-389C-4650-AD86-AA257AE538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360981-546e-4f39-af6b-5758d549268d"/>
    <ds:schemaRef ds:uri="298fce07-cc41-47ba-9852-79d4741d38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9F2D9F-AB68-446E-A7B8-B332BBFE39AE}">
  <ds:schemaRefs>
    <ds:schemaRef ds:uri="http://schemas.microsoft.com/office/infopath/2007/PartnerControls"/>
    <ds:schemaRef ds:uri="95360981-546e-4f39-af6b-5758d549268d"/>
    <ds:schemaRef ds:uri="http://schemas.microsoft.com/office/2006/documentManagement/types"/>
    <ds:schemaRef ds:uri="298fce07-cc41-47ba-9852-79d4741d38fd"/>
    <ds:schemaRef ds:uri="http://purl.org/dc/dcmitype/"/>
    <ds:schemaRef ds:uri="http://purl.org/dc/elements/1.1/"/>
    <ds:schemaRef ds:uri="http://schemas.microsoft.com/office/2006/metadata/propertie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179A3B58-A3F8-4111-AB19-F0A98D48B927}">
  <ds:schemaRefs>
    <ds:schemaRef ds:uri="http://schemas.microsoft.com/sharepoint/v3/contenttype/forms"/>
  </ds:schemaRefs>
</ds:datastoreItem>
</file>

<file path=customXml/itemProps4.xml><?xml version="1.0" encoding="utf-8"?>
<ds:datastoreItem xmlns:ds="http://schemas.openxmlformats.org/officeDocument/2006/customXml" ds:itemID="{340B1CA6-9E90-4890-B6CB-BC1F0CEF8F4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Front page</vt:lpstr>
      <vt:lpstr>PCD template</vt:lpstr>
      <vt:lpstr>PCD reservoirs</vt:lpstr>
      <vt:lpstr>PCD Meters</vt:lpstr>
      <vt:lpstr>PCD lead</vt:lpstr>
      <vt:lpstr>PCD leakage</vt:lpstr>
      <vt:lpstr>PCD Water WINEP Biodiversity</vt:lpstr>
      <vt:lpstr>PCD RWQ</vt:lpstr>
      <vt:lpstr>PCD Vyrnwy</vt:lpstr>
      <vt:lpstr>PCD WINEP Overflows</vt:lpstr>
      <vt:lpstr>PCD WINEP Overflow screens</vt:lpstr>
      <vt:lpstr>PCD Advanced WINEP</vt:lpstr>
      <vt:lpstr>PCD WINEP P</vt:lpstr>
      <vt:lpstr>PCD WINEP sanitary</vt:lpstr>
      <vt:lpstr>PCD WINEP Flow monitors</vt:lpstr>
      <vt:lpstr>PCD WINEP cont WQ monitors</vt:lpstr>
      <vt:lpstr>PCD WINEP MSC BOD DPC</vt:lpstr>
      <vt:lpstr>PCD WINEP D'hulme 6 BOD</vt:lpstr>
      <vt:lpstr>PCD WINEP Wigan&amp;Skem</vt:lpstr>
      <vt:lpstr>PCD Ww SD</vt:lpstr>
      <vt:lpstr>PCD rainwater mgmt</vt:lpstr>
      <vt:lpstr>PCD Bio WINEP</vt:lpstr>
      <vt:lpstr>PCD Bio screens</vt:lpstr>
      <vt:lpstr>PCD net zero</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2023-10-02T02:23:55Z</dcterms:created>
  <dcterms:modified xsi:type="dcterms:W3CDTF">2024-02-09T09:15:30Z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0x010100667F2044F2FDDA4D9E081FF75E1D2EFD</vt:lpwstr>
  </property>
  <property fmtid="{D5CDD505-2E9C-101B-9397-08002B2CF9AE}" pid="3" name="_dlc_DocIdItemGuid">
    <vt:lpwstr>ec37cf6b-a63f-4c34-84af-f647262c5cb3</vt:lpwstr>
  </property>
  <property fmtid="{D5CDD505-2E9C-101B-9397-08002B2CF9AE}" pid="4" name="Executive Sponsor">
    <vt:lpwstr>James Bullock</vt:lpwstr>
  </property>
  <property fmtid="{D5CDD505-2E9C-101B-9397-08002B2CF9AE}" pid="5" name="Unique ID">
    <vt:lpwstr>UUW32</vt:lpwstr>
  </property>
  <property fmtid="{D5CDD505-2E9C-101B-9397-08002B2CF9AE}" pid="6" name="Insider List Content?">
    <vt:lpwstr>No</vt:lpwstr>
  </property>
  <property fmtid="{D5CDD505-2E9C-101B-9397-08002B2CF9AE}" pid="7" name="Formatting Complete?">
    <vt:lpwstr>Yes</vt:lpwstr>
  </property>
  <property fmtid="{D5CDD505-2E9C-101B-9397-08002B2CF9AE}" pid="8" name="Document Type">
    <vt:lpwstr>05. Data</vt:lpwstr>
  </property>
  <property fmtid="{D5CDD505-2E9C-101B-9397-08002B2CF9AE}" pid="9" name="Status">
    <vt:lpwstr>Ready for final QA</vt:lpwstr>
  </property>
  <property fmtid="{D5CDD505-2E9C-101B-9397-08002B2CF9AE}" pid="10" name="Data Validation Complete?">
    <vt:lpwstr>N/A</vt:lpwstr>
  </property>
  <property fmtid="{D5CDD505-2E9C-101B-9397-08002B2CF9AE}" pid="11" name="Executive Sponsor review">
    <vt:lpwstr>Yes</vt:lpwstr>
  </property>
  <property fmtid="{D5CDD505-2E9C-101B-9397-08002B2CF9AE}" pid="12" name="Author0">
    <vt:lpwstr>Jon Latore</vt:lpwstr>
  </property>
  <property fmtid="{D5CDD505-2E9C-101B-9397-08002B2CF9AE}" pid="13" name="James Bullock Review">
    <vt:lpwstr>No</vt:lpwstr>
  </property>
  <property fmtid="{D5CDD505-2E9C-101B-9397-08002B2CF9AE}" pid="14" name="MSIP_Label_23222fa2-703f-434b-9b29-15f41767c45e_Enabled">
    <vt:lpwstr>true</vt:lpwstr>
  </property>
  <property fmtid="{D5CDD505-2E9C-101B-9397-08002B2CF9AE}" pid="15" name="MSIP_Label_23222fa2-703f-434b-9b29-15f41767c45e_SetDate">
    <vt:lpwstr>2024-02-08T16:14:41Z</vt:lpwstr>
  </property>
  <property fmtid="{D5CDD505-2E9C-101B-9397-08002B2CF9AE}" pid="16" name="MSIP_Label_23222fa2-703f-434b-9b29-15f41767c45e_Method">
    <vt:lpwstr>Privileged</vt:lpwstr>
  </property>
  <property fmtid="{D5CDD505-2E9C-101B-9397-08002B2CF9AE}" pid="17" name="MSIP_Label_23222fa2-703f-434b-9b29-15f41767c45e_Name">
    <vt:lpwstr>Public</vt:lpwstr>
  </property>
  <property fmtid="{D5CDD505-2E9C-101B-9397-08002B2CF9AE}" pid="18" name="MSIP_Label_23222fa2-703f-434b-9b29-15f41767c45e_SiteId">
    <vt:lpwstr>fd84ea5f-acd2-4dfc-9b72-abb5d1685310</vt:lpwstr>
  </property>
  <property fmtid="{D5CDD505-2E9C-101B-9397-08002B2CF9AE}" pid="19" name="MSIP_Label_23222fa2-703f-434b-9b29-15f41767c45e_ActionId">
    <vt:lpwstr>5c2fa452-3a53-4049-8438-f491b7637dfa</vt:lpwstr>
  </property>
  <property fmtid="{D5CDD505-2E9C-101B-9397-08002B2CF9AE}" pid="20" name="MSIP_Label_23222fa2-703f-434b-9b29-15f41767c45e_ContentBits">
    <vt:lpwstr>0</vt:lpwstr>
  </property>
</Properties>
</file>