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UUG.VCM.CC\Users$\2\N469172\Downloads\"/>
    </mc:Choice>
  </mc:AlternateContent>
  <workbookProtection workbookPassword="FD6C" lockStructure="1"/>
  <bookViews>
    <workbookView xWindow="-120" yWindow="-120" windowWidth="29040" windowHeight="15840" tabRatio="760"/>
  </bookViews>
  <sheets>
    <sheet name="Instructions" sheetId="9" r:id="rId1"/>
    <sheet name="Summary of scheme costs" sheetId="14" r:id="rId2"/>
    <sheet name="Main Laying Calculation" sheetId="1" r:id="rId3"/>
    <sheet name="Connections Calculation" sheetId="12" r:id="rId4"/>
    <sheet name="Demand Relevant Multiplier" sheetId="10" r:id="rId5"/>
    <sheet name="DataTables" sheetId="6" state="hidden" r:id="rId6"/>
    <sheet name="Change History" sheetId="5" state="hidden" r:id="rId7"/>
  </sheets>
  <externalReferences>
    <externalReference r:id="rId8"/>
  </externalReferences>
  <definedNames>
    <definedName name="_xlnm._FilterDatabase" localSheetId="3" hidden="1">'Connections Calculation'!$A$10:$N$140</definedName>
    <definedName name="_xlnm._FilterDatabase" localSheetId="2" hidden="1">'Main Laying Calculation'!$A$9:$I$136</definedName>
    <definedName name="Activity_Charge">'Main Laying Calculation'!$F$11:$F$128</definedName>
    <definedName name="DataTables_DeliveryRoute">OFFSET(DataTables!$F$2,0,0,(COUNTA(DataTables!$F:$F)-1))</definedName>
    <definedName name="DataTables_DevelopmentCategory">OFFSET(DataTables!$D$2,0,0,(COUNTA(DataTables!$D:$D)-1))</definedName>
    <definedName name="DataTables_DV_JobType">OFFSET(DataTables!$A$2,0,0,(COUNTA(DataTables!$A:$A)-1))</definedName>
    <definedName name="DataTables_LU_JobType">OFFSET(DataTables!$A$1,0,0,COUNTA(DataTables!$A:$A))</definedName>
    <definedName name="DataTables_LU_VATRate">OFFSET(DataTables!$B$1,0,0,COUNTA(DataTables!$A:$A))</definedName>
    <definedName name="DataTables_Rng_JobTypeVATRate">OFFSET(DataTables!$A$1,0,0,COUNTA(DataTables!$A:$A),2)</definedName>
    <definedName name="Date">'Main Laying Calculation'!$B$5</definedName>
    <definedName name="DeliveryRoute">'Main Laying Calculation'!$B$7</definedName>
    <definedName name="DevelopmentCategory">'Main Laying Calculation'!$B$6</definedName>
    <definedName name="Income_Offset">'Main Laying Calculation'!#REF!</definedName>
    <definedName name="ItemQuantities_Developer">'Main Laying Calculation'!$H$11:$H$128</definedName>
    <definedName name="ItemQuantities_UU">'Main Laying Calculation'!$G$11:$G$128</definedName>
    <definedName name="Location">'Main Laying Calculation'!$B$3</definedName>
    <definedName name="Plot_Quantity">'Main Laying Calculation'!$A$131:$B$131</definedName>
    <definedName name="PlotQuant_25">'Main Laying Calculation'!$A$131</definedName>
    <definedName name="PlotQuant_Morethan25">'Main Laying Calculation'!$B$131</definedName>
    <definedName name="_xlnm.Print_Area" localSheetId="3">'Connections Calculation'!$B$10:$N$140</definedName>
    <definedName name="_xlnm.Print_Area" localSheetId="2">'Main Laying Calculation'!$A$9:$K$128</definedName>
    <definedName name="Reference">'Main Laying Calculation'!$B$4</definedName>
    <definedName name="Scheme_Allowance">'[1]Main Laying Calculation'!$I$125</definedName>
    <definedName name="Scheme_Cost">'Main Laying Calculation'!#REF!</definedName>
    <definedName name="Total_Income_Offset_Payment">'[1]Main Laying Calculation'!$I$126</definedName>
    <definedName name="Total_Item_Cost">'Main Laying Calculation'!#REF!</definedName>
    <definedName name="UU_Charges">'Main Laying Calculation'!#REF!</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K12" i="12" l="1"/>
  <c r="K13" i="12"/>
  <c r="K14" i="12"/>
  <c r="K15" i="12"/>
  <c r="K16" i="12"/>
  <c r="K17" i="12"/>
  <c r="K18" i="12"/>
  <c r="K19" i="12"/>
  <c r="K20" i="12"/>
  <c r="K21" i="12"/>
  <c r="K22" i="12"/>
  <c r="K23" i="12"/>
  <c r="K24" i="12"/>
  <c r="K25" i="12"/>
  <c r="K26" i="12"/>
  <c r="K27" i="12"/>
  <c r="K28" i="12"/>
  <c r="K29" i="12"/>
  <c r="K30" i="12"/>
  <c r="K31" i="12"/>
  <c r="K32" i="12"/>
  <c r="K33" i="12"/>
  <c r="K34" i="12"/>
  <c r="K35" i="12"/>
  <c r="K36" i="12"/>
  <c r="K37" i="12"/>
  <c r="K38" i="12"/>
  <c r="K39" i="12"/>
  <c r="K40" i="12"/>
  <c r="K41" i="12"/>
  <c r="K42" i="12"/>
  <c r="K43" i="12"/>
  <c r="K44" i="12"/>
  <c r="K45" i="12"/>
  <c r="K46" i="12"/>
  <c r="K47" i="12"/>
  <c r="K48" i="12"/>
  <c r="K49" i="12"/>
  <c r="K50" i="12"/>
  <c r="K51" i="12"/>
  <c r="K52" i="12"/>
  <c r="K53" i="12"/>
  <c r="K54" i="12"/>
  <c r="K55" i="12"/>
  <c r="K56" i="12"/>
  <c r="K57" i="12"/>
  <c r="K58" i="12"/>
  <c r="K59" i="12"/>
  <c r="K60" i="12"/>
  <c r="K61" i="12"/>
  <c r="K62" i="12"/>
  <c r="K63" i="12"/>
  <c r="K64" i="12"/>
  <c r="K65" i="12"/>
  <c r="K66" i="12"/>
  <c r="K67" i="12"/>
  <c r="K68" i="12"/>
  <c r="K69" i="12"/>
  <c r="K70" i="12"/>
  <c r="K71" i="12"/>
  <c r="K72" i="12"/>
  <c r="K73" i="12"/>
  <c r="K74" i="12"/>
  <c r="K75" i="12"/>
  <c r="K76" i="12"/>
  <c r="K77" i="12"/>
  <c r="K78" i="12"/>
  <c r="K79" i="12"/>
  <c r="K80" i="12"/>
  <c r="K81" i="12"/>
  <c r="K82" i="12"/>
  <c r="K83" i="12"/>
  <c r="K84" i="12"/>
  <c r="K85" i="12"/>
  <c r="K86" i="12"/>
  <c r="K87" i="12"/>
  <c r="K88" i="12"/>
  <c r="K89" i="12"/>
  <c r="K90" i="12"/>
  <c r="K91" i="12"/>
  <c r="K92" i="12"/>
  <c r="K93" i="12"/>
  <c r="K94" i="12"/>
  <c r="K95" i="12"/>
  <c r="K96" i="12"/>
  <c r="K97" i="12"/>
  <c r="K98" i="12"/>
  <c r="K99" i="12"/>
  <c r="K100" i="12"/>
  <c r="K101" i="12"/>
  <c r="K102" i="12"/>
  <c r="M102" i="12" s="1"/>
  <c r="N102" i="12" s="1"/>
  <c r="K103" i="12"/>
  <c r="K104" i="12"/>
  <c r="K105" i="12"/>
  <c r="K106" i="12"/>
  <c r="K107" i="12"/>
  <c r="K108" i="12"/>
  <c r="K109" i="12"/>
  <c r="K110" i="12"/>
  <c r="K111" i="12"/>
  <c r="M111" i="12" s="1"/>
  <c r="N111" i="12" s="1"/>
  <c r="K112" i="12"/>
  <c r="K113" i="12"/>
  <c r="K114" i="12"/>
  <c r="K115" i="12"/>
  <c r="M115" i="12" s="1"/>
  <c r="N115" i="12" s="1"/>
  <c r="K116" i="12"/>
  <c r="K117" i="12"/>
  <c r="K118" i="12"/>
  <c r="K119" i="12"/>
  <c r="M119" i="12" s="1"/>
  <c r="K120" i="12"/>
  <c r="K121" i="12"/>
  <c r="K122" i="12"/>
  <c r="K123" i="12"/>
  <c r="M123" i="12" s="1"/>
  <c r="M12" i="12"/>
  <c r="M13" i="12"/>
  <c r="M14" i="12"/>
  <c r="M15" i="12"/>
  <c r="M16" i="12"/>
  <c r="M17" i="12"/>
  <c r="M18" i="12"/>
  <c r="M19" i="12"/>
  <c r="M20" i="12"/>
  <c r="M21" i="12"/>
  <c r="M22" i="12"/>
  <c r="M23" i="12"/>
  <c r="M24" i="12"/>
  <c r="M25" i="12"/>
  <c r="M26" i="12"/>
  <c r="M27" i="12"/>
  <c r="M28" i="12"/>
  <c r="M29" i="12"/>
  <c r="M30" i="12"/>
  <c r="M31" i="12"/>
  <c r="M32" i="12"/>
  <c r="M33" i="12"/>
  <c r="M34" i="12"/>
  <c r="M35" i="12"/>
  <c r="M36" i="12"/>
  <c r="M37" i="12"/>
  <c r="M38" i="12"/>
  <c r="M39" i="12"/>
  <c r="M40" i="12"/>
  <c r="M41" i="12"/>
  <c r="M42" i="12"/>
  <c r="M43" i="12"/>
  <c r="M44" i="12"/>
  <c r="M45" i="12"/>
  <c r="M46" i="12"/>
  <c r="M47" i="12"/>
  <c r="M48" i="12"/>
  <c r="M49" i="12"/>
  <c r="M50" i="12"/>
  <c r="M51" i="12"/>
  <c r="M52" i="12"/>
  <c r="M53" i="12"/>
  <c r="M54" i="12"/>
  <c r="M55" i="12"/>
  <c r="M56" i="12"/>
  <c r="M57" i="12"/>
  <c r="M58" i="12"/>
  <c r="M59" i="12"/>
  <c r="M60" i="12"/>
  <c r="M61" i="12"/>
  <c r="M62" i="12"/>
  <c r="M63" i="12"/>
  <c r="M64" i="12"/>
  <c r="M65" i="12"/>
  <c r="M66" i="12"/>
  <c r="M67" i="12"/>
  <c r="M68" i="12"/>
  <c r="M69" i="12"/>
  <c r="M70" i="12"/>
  <c r="M71" i="12"/>
  <c r="M72" i="12"/>
  <c r="M73" i="12"/>
  <c r="M74" i="12"/>
  <c r="M75" i="12"/>
  <c r="M76" i="12"/>
  <c r="M77" i="12"/>
  <c r="M78" i="12"/>
  <c r="M79" i="12"/>
  <c r="M80" i="12"/>
  <c r="M81" i="12"/>
  <c r="M82" i="12"/>
  <c r="M83" i="12"/>
  <c r="M84" i="12"/>
  <c r="M85" i="12"/>
  <c r="M86" i="12"/>
  <c r="M87" i="12"/>
  <c r="M88" i="12"/>
  <c r="M89" i="12"/>
  <c r="M90" i="12"/>
  <c r="M91" i="12"/>
  <c r="M92" i="12"/>
  <c r="M93" i="12"/>
  <c r="M94" i="12"/>
  <c r="M95" i="12"/>
  <c r="M96" i="12"/>
  <c r="M97" i="12"/>
  <c r="M98" i="12"/>
  <c r="M99" i="12"/>
  <c r="M100" i="12"/>
  <c r="M101" i="12"/>
  <c r="M104" i="12"/>
  <c r="N104" i="12" s="1"/>
  <c r="M105" i="12"/>
  <c r="N105" i="12" s="1"/>
  <c r="M106" i="12"/>
  <c r="M108" i="12"/>
  <c r="N108" i="12" s="1"/>
  <c r="M109" i="12"/>
  <c r="M112" i="12"/>
  <c r="M113" i="12"/>
  <c r="N113" i="12" s="1"/>
  <c r="M114" i="12"/>
  <c r="M116" i="12"/>
  <c r="M117" i="12"/>
  <c r="N117" i="12" s="1"/>
  <c r="M118" i="12"/>
  <c r="M120" i="12"/>
  <c r="M121" i="12"/>
  <c r="M122" i="12"/>
  <c r="N122" i="12" s="1"/>
  <c r="N12" i="12"/>
  <c r="N13" i="12"/>
  <c r="N14" i="12"/>
  <c r="N16" i="12"/>
  <c r="N17" i="12"/>
  <c r="N18" i="12"/>
  <c r="N20" i="12"/>
  <c r="N21" i="12"/>
  <c r="N22" i="12"/>
  <c r="N24" i="12"/>
  <c r="N25" i="12"/>
  <c r="N26" i="12"/>
  <c r="N28" i="12"/>
  <c r="N29" i="12"/>
  <c r="N30" i="12"/>
  <c r="N32" i="12"/>
  <c r="N33" i="12"/>
  <c r="N34" i="12"/>
  <c r="N36" i="12"/>
  <c r="N37" i="12"/>
  <c r="N38" i="12"/>
  <c r="N40" i="12"/>
  <c r="N41" i="12"/>
  <c r="N42" i="12"/>
  <c r="N44" i="12"/>
  <c r="N45" i="12"/>
  <c r="N46" i="12"/>
  <c r="N48" i="12"/>
  <c r="N49" i="12"/>
  <c r="N50" i="12"/>
  <c r="N52" i="12"/>
  <c r="N53" i="12"/>
  <c r="N54" i="12"/>
  <c r="N56" i="12"/>
  <c r="N57" i="12"/>
  <c r="N58" i="12"/>
  <c r="N60" i="12"/>
  <c r="N61" i="12"/>
  <c r="N62" i="12"/>
  <c r="N64" i="12"/>
  <c r="N65" i="12"/>
  <c r="N66" i="12"/>
  <c r="N68" i="12"/>
  <c r="N69" i="12"/>
  <c r="N70" i="12"/>
  <c r="N72" i="12"/>
  <c r="N73" i="12"/>
  <c r="N74" i="12"/>
  <c r="N76" i="12"/>
  <c r="N77" i="12"/>
  <c r="N78" i="12"/>
  <c r="N80" i="12"/>
  <c r="N81" i="12"/>
  <c r="N82" i="12"/>
  <c r="N84" i="12"/>
  <c r="N85" i="12"/>
  <c r="N86" i="12"/>
  <c r="N88" i="12"/>
  <c r="N89" i="12"/>
  <c r="N90" i="12"/>
  <c r="N92" i="12"/>
  <c r="N93" i="12"/>
  <c r="N94" i="12"/>
  <c r="N96" i="12"/>
  <c r="N97" i="12"/>
  <c r="N98" i="12"/>
  <c r="N100" i="12"/>
  <c r="N101" i="12"/>
  <c r="N106" i="12"/>
  <c r="N109" i="12"/>
  <c r="N112" i="12"/>
  <c r="N114" i="12"/>
  <c r="N116" i="12"/>
  <c r="N118" i="12"/>
  <c r="N120" i="12"/>
  <c r="N121" i="12"/>
  <c r="N99" i="12" l="1"/>
  <c r="N87" i="12"/>
  <c r="N75" i="12"/>
  <c r="N63" i="12"/>
  <c r="N43" i="12"/>
  <c r="N23" i="12"/>
  <c r="N95" i="12"/>
  <c r="N83" i="12"/>
  <c r="N67" i="12"/>
  <c r="N55" i="12"/>
  <c r="N47" i="12"/>
  <c r="N39" i="12"/>
  <c r="N27" i="12"/>
  <c r="N19" i="12"/>
  <c r="N91" i="12"/>
  <c r="N79" i="12"/>
  <c r="N71" i="12"/>
  <c r="N59" i="12"/>
  <c r="N51" i="12"/>
  <c r="N35" i="12"/>
  <c r="N31" i="12"/>
  <c r="N15" i="12"/>
  <c r="M107" i="12"/>
  <c r="N107" i="12" s="1"/>
  <c r="M103" i="12"/>
  <c r="N103" i="12" s="1"/>
  <c r="N123" i="12"/>
  <c r="N119" i="12"/>
  <c r="M110" i="12"/>
  <c r="N110" i="12" s="1"/>
  <c r="J128" i="1"/>
  <c r="J139" i="12"/>
  <c r="A1" i="1"/>
  <c r="J29" i="1" l="1"/>
  <c r="K29" i="1"/>
  <c r="J30" i="1"/>
  <c r="K30" i="1"/>
  <c r="J31" i="1"/>
  <c r="K31" i="1"/>
  <c r="J32" i="1"/>
  <c r="K32" i="1"/>
  <c r="J33" i="1"/>
  <c r="K33" i="1"/>
  <c r="J34" i="1"/>
  <c r="K34" i="1"/>
  <c r="J35" i="1"/>
  <c r="K35" i="1"/>
  <c r="J36" i="1"/>
  <c r="K36" i="1"/>
  <c r="J37" i="1"/>
  <c r="K37" i="1"/>
  <c r="J38" i="1"/>
  <c r="K38" i="1"/>
  <c r="J39" i="1"/>
  <c r="K39" i="1"/>
  <c r="J40" i="1"/>
  <c r="K40" i="1"/>
  <c r="J41" i="1"/>
  <c r="K41" i="1"/>
  <c r="J42" i="1"/>
  <c r="K42" i="1"/>
  <c r="J43" i="1"/>
  <c r="K43" i="1"/>
  <c r="J44" i="1"/>
  <c r="K44" i="1"/>
  <c r="J45" i="1"/>
  <c r="K45" i="1"/>
  <c r="J46" i="1"/>
  <c r="K46" i="1"/>
  <c r="J47" i="1"/>
  <c r="K47" i="1"/>
  <c r="J48" i="1"/>
  <c r="K48" i="1"/>
  <c r="J49" i="1"/>
  <c r="K49" i="1"/>
  <c r="J50" i="1"/>
  <c r="K50" i="1"/>
  <c r="J51" i="1"/>
  <c r="K51" i="1"/>
  <c r="J52" i="1"/>
  <c r="K52" i="1"/>
  <c r="J53" i="1"/>
  <c r="K53" i="1"/>
  <c r="J54" i="1"/>
  <c r="K54" i="1"/>
  <c r="J55" i="1"/>
  <c r="K55" i="1"/>
  <c r="J56" i="1"/>
  <c r="K56" i="1"/>
  <c r="J57" i="1"/>
  <c r="K57" i="1"/>
  <c r="J58" i="1"/>
  <c r="K58" i="1"/>
  <c r="J59" i="1"/>
  <c r="K59" i="1"/>
  <c r="J60" i="1"/>
  <c r="K60" i="1"/>
  <c r="J61" i="1"/>
  <c r="K61" i="1"/>
  <c r="J62" i="1"/>
  <c r="K62" i="1"/>
  <c r="J63" i="1"/>
  <c r="K63" i="1"/>
  <c r="J64" i="1"/>
  <c r="K64" i="1"/>
  <c r="J65" i="1"/>
  <c r="K65" i="1"/>
  <c r="J66" i="1"/>
  <c r="K66" i="1"/>
  <c r="J67" i="1"/>
  <c r="K67" i="1"/>
  <c r="J68" i="1"/>
  <c r="K68" i="1"/>
  <c r="J69" i="1"/>
  <c r="K69" i="1"/>
  <c r="J70" i="1"/>
  <c r="K70" i="1"/>
  <c r="J71" i="1"/>
  <c r="K71" i="1"/>
  <c r="J72" i="1"/>
  <c r="K72" i="1"/>
  <c r="J73" i="1"/>
  <c r="K73" i="1"/>
  <c r="J74" i="1"/>
  <c r="K74" i="1"/>
  <c r="J75" i="1"/>
  <c r="K75" i="1"/>
  <c r="J76" i="1"/>
  <c r="K76" i="1"/>
  <c r="J77" i="1"/>
  <c r="K77" i="1"/>
  <c r="J78" i="1"/>
  <c r="K78" i="1"/>
  <c r="J79" i="1"/>
  <c r="K79" i="1"/>
  <c r="J80" i="1"/>
  <c r="K80" i="1"/>
  <c r="J81" i="1"/>
  <c r="K81" i="1"/>
  <c r="J82" i="1"/>
  <c r="K82" i="1"/>
  <c r="J83" i="1"/>
  <c r="K83" i="1"/>
  <c r="J84" i="1"/>
  <c r="K84" i="1"/>
  <c r="J85" i="1"/>
  <c r="K85" i="1"/>
  <c r="J86" i="1"/>
  <c r="K86" i="1"/>
  <c r="J87" i="1"/>
  <c r="K87" i="1"/>
  <c r="J88" i="1"/>
  <c r="K88" i="1"/>
  <c r="J89" i="1"/>
  <c r="K89" i="1"/>
  <c r="J90" i="1"/>
  <c r="K90" i="1"/>
  <c r="J91" i="1"/>
  <c r="K91" i="1"/>
  <c r="J92" i="1"/>
  <c r="K92" i="1"/>
  <c r="J93" i="1"/>
  <c r="K93" i="1"/>
  <c r="J94" i="1"/>
  <c r="K94" i="1"/>
  <c r="J95" i="1"/>
  <c r="K95" i="1"/>
  <c r="J96" i="1"/>
  <c r="K96" i="1"/>
  <c r="J97" i="1"/>
  <c r="K97" i="1"/>
  <c r="J98" i="1"/>
  <c r="K98" i="1"/>
  <c r="J99" i="1"/>
  <c r="K99" i="1"/>
  <c r="J100" i="1"/>
  <c r="K100" i="1"/>
  <c r="J101" i="1"/>
  <c r="K101" i="1"/>
  <c r="J102" i="1"/>
  <c r="K102" i="1"/>
  <c r="J103" i="1"/>
  <c r="K103" i="1"/>
  <c r="J104" i="1"/>
  <c r="K104" i="1"/>
  <c r="J105" i="1"/>
  <c r="K105" i="1"/>
  <c r="J106" i="1"/>
  <c r="K106" i="1"/>
  <c r="J107" i="1"/>
  <c r="K107" i="1"/>
  <c r="J108" i="1"/>
  <c r="K108" i="1"/>
  <c r="J109" i="1"/>
  <c r="K109" i="1"/>
  <c r="J110" i="1"/>
  <c r="K110" i="1"/>
  <c r="J111" i="1"/>
  <c r="K111" i="1"/>
  <c r="J112" i="1"/>
  <c r="K112" i="1"/>
  <c r="J113" i="1"/>
  <c r="K113" i="1"/>
  <c r="J114" i="1"/>
  <c r="K114" i="1"/>
  <c r="J115" i="1"/>
  <c r="K115" i="1"/>
  <c r="J116" i="1"/>
  <c r="K116" i="1"/>
  <c r="J117" i="1"/>
  <c r="K117" i="1"/>
  <c r="J118" i="1"/>
  <c r="K118" i="1"/>
  <c r="J119" i="1"/>
  <c r="K119" i="1"/>
  <c r="J120" i="1"/>
  <c r="K120" i="1"/>
  <c r="J121" i="1"/>
  <c r="K121" i="1"/>
  <c r="J122" i="1"/>
  <c r="K122" i="1"/>
  <c r="J123" i="1"/>
  <c r="K123" i="1"/>
  <c r="J124" i="1"/>
  <c r="K124" i="1"/>
  <c r="J125" i="1"/>
  <c r="K125" i="1"/>
  <c r="J126" i="1"/>
  <c r="K126" i="1"/>
  <c r="J127" i="1"/>
  <c r="K127" i="1"/>
  <c r="K128" i="1"/>
  <c r="J20" i="1"/>
  <c r="K20" i="1"/>
  <c r="J21" i="1"/>
  <c r="K21" i="1"/>
  <c r="J22" i="1"/>
  <c r="K22" i="1"/>
  <c r="J11" i="1"/>
  <c r="K11" i="1"/>
  <c r="J12" i="1"/>
  <c r="K12" i="1"/>
  <c r="J13" i="1"/>
  <c r="K13" i="1"/>
  <c r="I12" i="1" l="1"/>
  <c r="I11" i="1" l="1"/>
  <c r="I13" i="1"/>
  <c r="I120" i="1" l="1"/>
  <c r="I38" i="1"/>
  <c r="I39" i="1"/>
  <c r="I40" i="1"/>
  <c r="I29" i="1"/>
  <c r="I30" i="1"/>
  <c r="I31" i="1"/>
  <c r="I20" i="1"/>
  <c r="I21" i="1"/>
  <c r="I22" i="1"/>
  <c r="I116" i="1"/>
  <c r="I119" i="1"/>
  <c r="I121" i="1"/>
  <c r="I122" i="1"/>
  <c r="I117" i="1"/>
  <c r="K135" i="12" l="1"/>
  <c r="K137" i="12"/>
  <c r="K136" i="12"/>
  <c r="K134" i="12"/>
  <c r="M134" i="12" l="1"/>
  <c r="N134" i="12" s="1"/>
  <c r="M136" i="12"/>
  <c r="N136" i="12" s="1"/>
  <c r="M137" i="12"/>
  <c r="N137" i="12" s="1"/>
  <c r="M135" i="12"/>
  <c r="N135" i="12"/>
  <c r="D130" i="1"/>
  <c r="D129" i="1"/>
  <c r="K14" i="1"/>
  <c r="K15" i="1"/>
  <c r="K16" i="1"/>
  <c r="K17" i="1"/>
  <c r="K18" i="1"/>
  <c r="K19" i="1"/>
  <c r="K23" i="1"/>
  <c r="K24" i="1"/>
  <c r="K25" i="1"/>
  <c r="K26" i="1"/>
  <c r="K27" i="1"/>
  <c r="K28" i="1"/>
  <c r="K10" i="1"/>
  <c r="I130" i="1" l="1"/>
  <c r="C6" i="14" s="1"/>
  <c r="J16" i="1"/>
  <c r="J17" i="1"/>
  <c r="J18" i="1"/>
  <c r="J19" i="1"/>
  <c r="J23" i="1"/>
  <c r="J24" i="1"/>
  <c r="J25" i="1"/>
  <c r="J26" i="1"/>
  <c r="J27" i="1"/>
  <c r="J28" i="1"/>
  <c r="J10" i="1"/>
  <c r="J14" i="1"/>
  <c r="J15" i="1"/>
  <c r="I14" i="1" l="1"/>
  <c r="I15" i="1"/>
  <c r="I16" i="1"/>
  <c r="I17" i="1"/>
  <c r="I18" i="1"/>
  <c r="I19" i="1"/>
  <c r="I23" i="1"/>
  <c r="I24" i="1"/>
  <c r="I25" i="1"/>
  <c r="I26" i="1"/>
  <c r="I27" i="1"/>
  <c r="I28" i="1"/>
  <c r="I32" i="1"/>
  <c r="I33" i="1"/>
  <c r="I34" i="1"/>
  <c r="I35" i="1"/>
  <c r="I36" i="1"/>
  <c r="I37" i="1"/>
  <c r="I41" i="1"/>
  <c r="I42" i="1"/>
  <c r="I43" i="1"/>
  <c r="I44" i="1"/>
  <c r="I45" i="1"/>
  <c r="I46" i="1"/>
  <c r="I47" i="1"/>
  <c r="I48" i="1"/>
  <c r="I49" i="1"/>
  <c r="I50" i="1"/>
  <c r="I51" i="1"/>
  <c r="I52" i="1"/>
  <c r="I53" i="1"/>
  <c r="I54" i="1"/>
  <c r="I55" i="1"/>
  <c r="I56" i="1"/>
  <c r="I57" i="1"/>
  <c r="I58" i="1"/>
  <c r="I59" i="1"/>
  <c r="I60" i="1"/>
  <c r="I61" i="1"/>
  <c r="I62" i="1"/>
  <c r="I63" i="1"/>
  <c r="I64" i="1"/>
  <c r="I65" i="1"/>
  <c r="I66" i="1"/>
  <c r="I67" i="1"/>
  <c r="I68" i="1"/>
  <c r="I69" i="1"/>
  <c r="I70" i="1"/>
  <c r="I71" i="1"/>
  <c r="I72" i="1"/>
  <c r="I73" i="1"/>
  <c r="I74" i="1"/>
  <c r="I75" i="1"/>
  <c r="I76" i="1"/>
  <c r="I77" i="1"/>
  <c r="I78" i="1"/>
  <c r="I79" i="1"/>
  <c r="I80" i="1"/>
  <c r="I81" i="1"/>
  <c r="I82" i="1"/>
  <c r="I83" i="1"/>
  <c r="I84" i="1"/>
  <c r="I85" i="1"/>
  <c r="I86" i="1"/>
  <c r="I87" i="1"/>
  <c r="I88" i="1"/>
  <c r="I89" i="1"/>
  <c r="I90" i="1"/>
  <c r="I91" i="1"/>
  <c r="I92" i="1"/>
  <c r="I93" i="1"/>
  <c r="I94" i="1"/>
  <c r="I95" i="1"/>
  <c r="I96" i="1"/>
  <c r="I97" i="1"/>
  <c r="I98" i="1"/>
  <c r="I99" i="1"/>
  <c r="I100" i="1"/>
  <c r="I101" i="1"/>
  <c r="I102" i="1"/>
  <c r="I103" i="1"/>
  <c r="I104" i="1"/>
  <c r="I105" i="1"/>
  <c r="I106" i="1"/>
  <c r="I107" i="1"/>
  <c r="I108" i="1"/>
  <c r="I109" i="1"/>
  <c r="I110" i="1"/>
  <c r="I111" i="1"/>
  <c r="I112" i="1"/>
  <c r="I113" i="1"/>
  <c r="I114" i="1"/>
  <c r="I115" i="1"/>
  <c r="I118" i="1"/>
  <c r="I123" i="1"/>
  <c r="I124" i="1"/>
  <c r="I125" i="1"/>
  <c r="I126" i="1"/>
  <c r="I127" i="1"/>
  <c r="I128" i="1"/>
  <c r="I10" i="1"/>
  <c r="I129" i="1" l="1"/>
  <c r="K139" i="12" l="1"/>
  <c r="K133" i="12" l="1"/>
  <c r="M133" i="12" l="1"/>
  <c r="N133" i="12"/>
  <c r="B20" i="14"/>
  <c r="D16" i="14" l="1"/>
  <c r="D13" i="14"/>
  <c r="D11" i="14"/>
  <c r="M139" i="12"/>
  <c r="N139" i="12" s="1"/>
  <c r="K132" i="12"/>
  <c r="K131" i="12"/>
  <c r="K130" i="12"/>
  <c r="K129" i="12"/>
  <c r="K128" i="12"/>
  <c r="K127" i="12"/>
  <c r="K126" i="12"/>
  <c r="K125" i="12"/>
  <c r="M125" i="12" s="1"/>
  <c r="K11" i="12"/>
  <c r="M11" i="12" s="1"/>
  <c r="J4" i="12"/>
  <c r="J3" i="12"/>
  <c r="J2" i="12"/>
  <c r="M129" i="12" l="1"/>
  <c r="N129" i="12" s="1"/>
  <c r="M126" i="12"/>
  <c r="N126" i="12"/>
  <c r="M130" i="12"/>
  <c r="N130" i="12" s="1"/>
  <c r="M127" i="12"/>
  <c r="N127" i="12"/>
  <c r="M131" i="12"/>
  <c r="N131" i="12" s="1"/>
  <c r="M128" i="12"/>
  <c r="N128" i="12"/>
  <c r="M132" i="12"/>
  <c r="N132" i="12" s="1"/>
  <c r="K124" i="12"/>
  <c r="K138" i="12"/>
  <c r="C14" i="14"/>
  <c r="D14" i="14" s="1"/>
  <c r="N125" i="12"/>
  <c r="N11" i="12"/>
  <c r="M124" i="12" l="1"/>
  <c r="M138" i="12"/>
  <c r="K140" i="12"/>
  <c r="N138" i="12"/>
  <c r="N124" i="12" l="1"/>
  <c r="C9" i="14" s="1"/>
  <c r="D9" i="14" s="1"/>
  <c r="C10" i="14"/>
  <c r="D10" i="14" s="1"/>
  <c r="M140" i="12"/>
  <c r="N140" i="12" l="1"/>
  <c r="E5" i="10"/>
  <c r="E6" i="10"/>
  <c r="E7" i="10"/>
  <c r="E8" i="10"/>
  <c r="E9" i="10"/>
  <c r="E10" i="10"/>
  <c r="E11" i="10"/>
  <c r="D12" i="10" l="1"/>
  <c r="D6" i="14" l="1"/>
  <c r="C12" i="14" l="1"/>
  <c r="D12" i="14" s="1"/>
  <c r="C17" i="14" l="1"/>
  <c r="D17" i="14" s="1"/>
</calcChain>
</file>

<file path=xl/comments1.xml><?xml version="1.0" encoding="utf-8"?>
<comments xmlns="http://schemas.openxmlformats.org/spreadsheetml/2006/main">
  <authors>
    <author>Cotterill, Mike</author>
    <author>O'Connor, Nick</author>
  </authors>
  <commentList>
    <comment ref="G88" authorId="0" shapeId="0">
      <text>
        <r>
          <rPr>
            <b/>
            <sz val="9"/>
            <color indexed="81"/>
            <rFont val="Tahoma"/>
            <family val="2"/>
          </rPr>
          <t xml:space="preserve">If a charge has been inputted, enter "1" in the UU and/or Developer quantity columns
</t>
        </r>
      </text>
    </comment>
    <comment ref="H88" authorId="1" shapeId="0">
      <text>
        <r>
          <rPr>
            <b/>
            <sz val="9"/>
            <color indexed="81"/>
            <rFont val="Tahoma"/>
            <family val="2"/>
          </rPr>
          <t xml:space="preserve">If a charge has been inputted, enter "1" in the UU and/or Developer quantity columns
</t>
        </r>
      </text>
    </comment>
    <comment ref="G113" authorId="0" shapeId="0">
      <text>
        <r>
          <rPr>
            <b/>
            <sz val="9"/>
            <color indexed="81"/>
            <rFont val="Tahoma"/>
            <family val="2"/>
          </rPr>
          <t>If a charge has been inputted, enter "1" in the UU and/or Developer quantity columns</t>
        </r>
      </text>
    </comment>
    <comment ref="H113" authorId="1" shapeId="0">
      <text>
        <r>
          <rPr>
            <b/>
            <sz val="9"/>
            <color indexed="81"/>
            <rFont val="Tahoma"/>
            <family val="2"/>
          </rPr>
          <t xml:space="preserve">If a charge has been inputted, enter "1" in the UU and/or Developer quantity columns
</t>
        </r>
      </text>
    </comment>
    <comment ref="G114" authorId="0" shapeId="0">
      <text>
        <r>
          <rPr>
            <b/>
            <sz val="9"/>
            <color indexed="81"/>
            <rFont val="Tahoma"/>
            <family val="2"/>
          </rPr>
          <t>If a charge has been inputted, enter "1" in the UU and/or Developer quantity columns</t>
        </r>
      </text>
    </comment>
    <comment ref="H114" authorId="1" shapeId="0">
      <text>
        <r>
          <rPr>
            <b/>
            <sz val="9"/>
            <color indexed="81"/>
            <rFont val="Tahoma"/>
            <family val="2"/>
          </rPr>
          <t>If a charge has been inputted, enter "1" in the UU and/or Developer quantity columns</t>
        </r>
      </text>
    </comment>
    <comment ref="G115" authorId="0" shapeId="0">
      <text>
        <r>
          <rPr>
            <b/>
            <sz val="9"/>
            <color indexed="81"/>
            <rFont val="Tahoma"/>
            <family val="2"/>
          </rPr>
          <t>If a charge has been inputted, enter "1" in the UU and/or Developer quantity columns</t>
        </r>
      </text>
    </comment>
    <comment ref="H115" authorId="1" shapeId="0">
      <text>
        <r>
          <rPr>
            <b/>
            <sz val="9"/>
            <color indexed="81"/>
            <rFont val="Tahoma"/>
            <family val="2"/>
          </rPr>
          <t>If a charge has been inputted, enter "1" in the UU and/or Developer quantity columns</t>
        </r>
      </text>
    </comment>
  </commentList>
</comments>
</file>

<file path=xl/comments2.xml><?xml version="1.0" encoding="utf-8"?>
<comments xmlns="http://schemas.openxmlformats.org/spreadsheetml/2006/main">
  <authors>
    <author>Cotterill, Mike</author>
    <author>Burke, Emily</author>
  </authors>
  <commentList>
    <comment ref="F26" authorId="0" shapeId="0">
      <text>
        <r>
          <rPr>
            <sz val="9"/>
            <color indexed="81"/>
            <rFont val="Tahoma"/>
            <family val="2"/>
          </rPr>
          <t>This charge includes the cost of providing &amp; installing a meter</t>
        </r>
      </text>
    </comment>
    <comment ref="F27" authorId="0" shapeId="0">
      <text>
        <r>
          <rPr>
            <sz val="9"/>
            <color indexed="81"/>
            <rFont val="Tahoma"/>
            <family val="2"/>
          </rPr>
          <t>This charge includes the cost of providing &amp; installing a meter</t>
        </r>
      </text>
    </comment>
    <comment ref="F28" authorId="0" shapeId="0">
      <text>
        <r>
          <rPr>
            <sz val="9"/>
            <color indexed="81"/>
            <rFont val="Tahoma"/>
            <family val="2"/>
          </rPr>
          <t>This charge includes the cost of providing &amp; installing a meter</t>
        </r>
      </text>
    </comment>
    <comment ref="F29" authorId="0" shapeId="0">
      <text>
        <r>
          <rPr>
            <sz val="9"/>
            <color indexed="81"/>
            <rFont val="Tahoma"/>
            <family val="2"/>
          </rPr>
          <t xml:space="preserve">This charge must be selected for all 25mm boundary box connections
</t>
        </r>
      </text>
    </comment>
    <comment ref="F30" authorId="0" shapeId="0">
      <text>
        <r>
          <rPr>
            <sz val="9"/>
            <color indexed="81"/>
            <rFont val="Tahoma"/>
            <family val="2"/>
          </rPr>
          <t xml:space="preserve">This charge is for the 32mm connection only. The charges for meter provision &amp; installation, along with a boundary box (where applicable) need to be added
</t>
        </r>
      </text>
    </comment>
    <comment ref="F31" authorId="0" shapeId="0">
      <text>
        <r>
          <rPr>
            <sz val="9"/>
            <color indexed="81"/>
            <rFont val="Tahoma"/>
            <family val="2"/>
          </rPr>
          <t xml:space="preserve">This charge is for the 32mm connection only. The charges for meter provision &amp; installation, along with a boundary box (where applicable) need to be added
</t>
        </r>
      </text>
    </comment>
    <comment ref="F32" authorId="0" shapeId="0">
      <text>
        <r>
          <rPr>
            <sz val="9"/>
            <color indexed="81"/>
            <rFont val="Tahoma"/>
            <family val="2"/>
          </rPr>
          <t xml:space="preserve">This charge is for the 32mm connection only. The charges for meter provision &amp; installation, along with a boundary box (where applicable) need to be added
</t>
        </r>
      </text>
    </comment>
    <comment ref="F33" authorId="0" shapeId="0">
      <text>
        <r>
          <rPr>
            <sz val="9"/>
            <color indexed="81"/>
            <rFont val="Tahoma"/>
            <family val="2"/>
          </rPr>
          <t xml:space="preserve">This charge must be selected for all 32mm boundary box connections
</t>
        </r>
      </text>
    </comment>
    <comment ref="F74" authorId="0" shapeId="0">
      <text>
        <r>
          <rPr>
            <sz val="9"/>
            <color indexed="81"/>
            <rFont val="Tahoma"/>
            <family val="2"/>
          </rPr>
          <t>This charge includes the cost of installing the meters. Additional charges apply for the meter itself</t>
        </r>
      </text>
    </comment>
    <comment ref="F75" authorId="0" shapeId="0">
      <text>
        <r>
          <rPr>
            <sz val="9"/>
            <color indexed="81"/>
            <rFont val="Tahoma"/>
            <family val="2"/>
          </rPr>
          <t>This charge includes the cost of installing the meters. Additional charges apply for the meter itself</t>
        </r>
      </text>
    </comment>
    <comment ref="F76" authorId="0" shapeId="0">
      <text>
        <r>
          <rPr>
            <sz val="9"/>
            <color indexed="81"/>
            <rFont val="Tahoma"/>
            <family val="2"/>
          </rPr>
          <t>This charge includes the cost of installing the meters. Additional charges apply for the meter itself</t>
        </r>
      </text>
    </comment>
    <comment ref="F77" authorId="0" shapeId="0">
      <text>
        <r>
          <rPr>
            <sz val="9"/>
            <color indexed="81"/>
            <rFont val="Tahoma"/>
            <family val="2"/>
          </rPr>
          <t>This charge includes the cost of installing the meters. Additional charges apply for the meter itself</t>
        </r>
      </text>
    </comment>
    <comment ref="J125" authorId="0" shapeId="0">
      <text>
        <r>
          <rPr>
            <sz val="9"/>
            <color indexed="81"/>
            <rFont val="Tahoma"/>
            <family val="2"/>
          </rPr>
          <t xml:space="preserve">If a charge has been input, enter 1 in the quantity column
</t>
        </r>
      </text>
    </comment>
    <comment ref="J128" authorId="0" shapeId="0">
      <text>
        <r>
          <rPr>
            <sz val="9"/>
            <color indexed="81"/>
            <rFont val="Tahoma"/>
            <family val="2"/>
          </rPr>
          <t>Enter the number of equivalent standard infrastructure charges</t>
        </r>
      </text>
    </comment>
    <comment ref="J129" authorId="1" shapeId="0">
      <text>
        <r>
          <rPr>
            <sz val="9"/>
            <color indexed="81"/>
            <rFont val="Tahoma"/>
            <charset val="1"/>
          </rPr>
          <t>Enter the number of equivalent standard infrastructure charges</t>
        </r>
      </text>
    </comment>
    <comment ref="J132" authorId="0" shapeId="0">
      <text>
        <r>
          <rPr>
            <sz val="9"/>
            <color indexed="81"/>
            <rFont val="Tahoma"/>
            <family val="2"/>
          </rPr>
          <t xml:space="preserve">Enter the number of equivalent standard infrastructure charges
</t>
        </r>
      </text>
    </comment>
    <comment ref="J133" authorId="0" shapeId="0">
      <text>
        <r>
          <rPr>
            <sz val="9"/>
            <color indexed="81"/>
            <rFont val="Tahoma"/>
            <family val="2"/>
          </rPr>
          <t xml:space="preserve">Enter the number of equivalent standard infrastructure charges
</t>
        </r>
      </text>
    </comment>
  </commentList>
</comments>
</file>

<file path=xl/sharedStrings.xml><?xml version="1.0" encoding="utf-8"?>
<sst xmlns="http://schemas.openxmlformats.org/spreadsheetml/2006/main" count="1348" uniqueCount="585">
  <si>
    <t xml:space="preserve">Location:   </t>
  </si>
  <si>
    <t>Work activity</t>
  </si>
  <si>
    <t>Non contestable / Contestable</t>
  </si>
  <si>
    <t>Charges Scheme Reference</t>
  </si>
  <si>
    <t>Charge Item</t>
  </si>
  <si>
    <t>Charge Unit</t>
  </si>
  <si>
    <t>Charge</t>
  </si>
  <si>
    <t>Total</t>
  </si>
  <si>
    <t>Point of connection</t>
  </si>
  <si>
    <t>Non contestable</t>
  </si>
  <si>
    <t>Fixed fee</t>
  </si>
  <si>
    <t>Branch connections - Unsurfaced</t>
  </si>
  <si>
    <t>Branch connection - Unsurfaced (50mm to 99mm)</t>
  </si>
  <si>
    <t>Each</t>
  </si>
  <si>
    <t>Branch connection - Unsurfaced (100mm to 160mm)</t>
  </si>
  <si>
    <t>Branch connection - Unsurfaced (161mm to 315mm)</t>
  </si>
  <si>
    <t>Branch connections - Surfaced</t>
  </si>
  <si>
    <t>Branch connection - Surfaced (50mm to 99mm)</t>
  </si>
  <si>
    <t>Branch connection - Surfaced (100mm to 160mm)</t>
  </si>
  <si>
    <t>Branch connection - Surfaced (161mm to 315mm)</t>
  </si>
  <si>
    <t>Piece-up connections - Unsurfaced</t>
  </si>
  <si>
    <t>Contestable</t>
  </si>
  <si>
    <t>Piece-up connection - Unsurfaced (50mm to 99mm)</t>
  </si>
  <si>
    <t>Piece-up connection - Unsurfaced (100mm to 160mm)</t>
  </si>
  <si>
    <t>Piece-up connection - Unsurfaced (161mm to 315mm)</t>
  </si>
  <si>
    <t>Piece-up connections - Surfaced</t>
  </si>
  <si>
    <t>Piece-up connection - Surfaced (50mm to 99mm)</t>
  </si>
  <si>
    <t>Piece-up connection - Surfaced (100mm to 160mm)</t>
  </si>
  <si>
    <t>Piece-up connection - Surfaced (161mm to 315mm)</t>
  </si>
  <si>
    <t>End connections - Unsurfaced</t>
  </si>
  <si>
    <t>End connection - Unsurfaced (50mm to 99mm)</t>
  </si>
  <si>
    <t>End connection - Unsurfaced (100mm to 160mm)</t>
  </si>
  <si>
    <t>End connection - Unsurfaced (161mm to 315mm)</t>
  </si>
  <si>
    <t>End connections - Surfaced</t>
  </si>
  <si>
    <t>End connection - Surfaced (50mm to 99mm)</t>
  </si>
  <si>
    <t>End connection - Surfaced (100mm to 160mm)</t>
  </si>
  <si>
    <t>End connection - Surfaced (161mm to 315mm)</t>
  </si>
  <si>
    <t>Additional metre of PE main - Unsurfaced (50mm-99mm)</t>
  </si>
  <si>
    <t>Metre</t>
  </si>
  <si>
    <t>Additional metre of PE main - Unsurfaced (100mm-160mm)</t>
  </si>
  <si>
    <t>Additional metre of PE main - Unsurfaced (161mm-315mm)</t>
  </si>
  <si>
    <t>Additional metre of PE main - Surfaced (50mm-99mm)</t>
  </si>
  <si>
    <t>Additional metre of PE main - Surfaced (100mm-160mm)</t>
  </si>
  <si>
    <t>Additional metre of PE main - Surfaced (161mm-315mm)</t>
  </si>
  <si>
    <t>Additional metre of PE main not in trench - Surfaced (50mm-99mm)</t>
  </si>
  <si>
    <t>Additional metre of PE main not in trench - Surfaced (100mm-160mm)</t>
  </si>
  <si>
    <t>Additional metre of PE main not in trench - Surfaced (161mm-315mm)</t>
  </si>
  <si>
    <t>Additional metre of PE main - Lay only (50mm-99mm)</t>
  </si>
  <si>
    <t>Additional metre of PE main - Lay only (100mm-160mm)</t>
  </si>
  <si>
    <t>Additional metre of PE main - Lay only (161mm-315mm)</t>
  </si>
  <si>
    <t>Additional metre of BP main - Unsurfaced (50mm-99mm)</t>
  </si>
  <si>
    <t>Additional metre of BP main - Unsurfaced (100mm-160mm)</t>
  </si>
  <si>
    <t>Additional metre of BP main - Unsurfaced (161mm-315mm)</t>
  </si>
  <si>
    <t>Additional metre of BP main - Surfaced (50mm-99mm)</t>
  </si>
  <si>
    <t>Additional metre of BP main - Surfaced (100mm-160mm)</t>
  </si>
  <si>
    <t>Additional metre of BP main - Surfaced (161mm-315mm)</t>
  </si>
  <si>
    <t>Additional metre of BP main not in trench - Surfaced (50mm-99mm)</t>
  </si>
  <si>
    <t>Additional metre of BP main not in trench - Surfaced (100mm-160mm)</t>
  </si>
  <si>
    <t>Additional metre of BP main not in trench - Surfaced (161mm-315mm)</t>
  </si>
  <si>
    <t>Additional metre of BP main - Lay only (50mm-99mm)</t>
  </si>
  <si>
    <t>Additional metre of BP main - Lay only (100mm-160mm)</t>
  </si>
  <si>
    <t>Additional metre of BP main - Lay only (161mm-315mm)</t>
  </si>
  <si>
    <t>PMV / Bypass</t>
  </si>
  <si>
    <t>PMV Bypass - Unsurfaced (50mm-160mm)</t>
  </si>
  <si>
    <t>PMV Bypass - Unsurfaced (161mm-315mm)</t>
  </si>
  <si>
    <t>PMV Bypass - Surfaced (50mm-160mm)</t>
  </si>
  <si>
    <t>PMV Bypass - Surfaced (161mm-315mm)</t>
  </si>
  <si>
    <t>Install PMV - Unsurfaced (50mm-160mm)</t>
  </si>
  <si>
    <t>Install PMV - Unsurfaced (161mm-315mm)</t>
  </si>
  <si>
    <t>Install PMV - Surfaced (50mm-160mm)</t>
  </si>
  <si>
    <t>Install PMV - Surfaced (161mm-315mm)</t>
  </si>
  <si>
    <t>Other costs</t>
  </si>
  <si>
    <t>Charges for elements of work affected by "Exceptional Circumstances"</t>
  </si>
  <si>
    <t>Bespoke site specific</t>
  </si>
  <si>
    <t>Contribution by the Company towards the cost of upsizing, or enhancement work to be funded by the Company</t>
  </si>
  <si>
    <t>Reinforcement (Developer funded)</t>
  </si>
  <si>
    <t>Traffic Management</t>
  </si>
  <si>
    <t>Day</t>
  </si>
  <si>
    <t>Road closure and diversion and/or lane closure up to 40mph, to comply with instruction from Employer and/or Street Authority; up to and including 40 mph, not  exceeding 1 mile diversion route. Temporary Traffic Regulation Order &amp; council fees for road closures are in addition to this charge and can be found in 9.1.3</t>
  </si>
  <si>
    <t>Week</t>
  </si>
  <si>
    <t>Temporary Traffic Regulation Order road closure</t>
  </si>
  <si>
    <t>Parking bay suspension (each bay)</t>
  </si>
  <si>
    <t>Bus stop suspension</t>
  </si>
  <si>
    <t>Pedestrian crossing suspension</t>
  </si>
  <si>
    <t>Traffic light suspension (Bag off lights)</t>
  </si>
  <si>
    <t>Additional charges for information only. These will be invoiced separately if applicable</t>
  </si>
  <si>
    <t>Abortive charges (Exclusive of VAT)</t>
  </si>
  <si>
    <t>per visit</t>
  </si>
  <si>
    <t>Demobilisation/remobilisation charge (Exclusive of VAT)</t>
  </si>
  <si>
    <t>Footnotes</t>
  </si>
  <si>
    <t>Reference:</t>
  </si>
  <si>
    <t xml:space="preserve">Date:  </t>
  </si>
  <si>
    <t>Version</t>
  </si>
  <si>
    <t>Date</t>
  </si>
  <si>
    <t>Notes</t>
  </si>
  <si>
    <t>Author</t>
  </si>
  <si>
    <t>Mike Cotterill</t>
  </si>
  <si>
    <t>Original provided by Gareth Davies</t>
  </si>
  <si>
    <t>Nick O'Connor</t>
  </si>
  <si>
    <t>JobType</t>
  </si>
  <si>
    <t>VatRate</t>
  </si>
  <si>
    <t>JobType1</t>
  </si>
  <si>
    <t>JobType2</t>
  </si>
  <si>
    <t>JobType3</t>
  </si>
  <si>
    <t>JobType4</t>
  </si>
  <si>
    <t>DevelopmentCategory</t>
  </si>
  <si>
    <t>Household</t>
  </si>
  <si>
    <t>Non-household / Mixed</t>
  </si>
  <si>
    <t>Development Category:</t>
  </si>
  <si>
    <t>Changes to Self-Lay:
 - Combined UU charges and Main Laying sheets
 - Synchronised job information data across sheets
 - Linked VAT rate fields to job type-VAT rate lookup table
 - Implemented named ranges wherever possible 
 - Removed gridlines 
 - Applied conditional formatting</t>
  </si>
  <si>
    <t>Changes to Self-Lay:
 - Corrected UU charge and income offset VAT calc formulae</t>
  </si>
  <si>
    <t>Revisions to formulae to make them clearer: 
 - Replaced "SUM(y-x)" with "x-y"</t>
  </si>
  <si>
    <t>Further cosmetic tweaks to formulae to eliminate error values returned when data fields are blank</t>
  </si>
  <si>
    <t>Changes to Self-Lay: 
 - Removed VAT columns 
 - Made Scheme Cost &amp; Income Offset values visible 
 - Corrected calculation formulae 
 - Removed net mains requisition cost calculation</t>
  </si>
  <si>
    <t>Quantity (SLP Work)</t>
  </si>
  <si>
    <t>Quantity (UU Work)</t>
  </si>
  <si>
    <t>Main laying PE - Unsurfaced</t>
  </si>
  <si>
    <t>Main laying PE - Surfaced</t>
  </si>
  <si>
    <t>Main laying PE NOT IN TRENCH - Surfaced</t>
  </si>
  <si>
    <t>Main laying PE - Lay only</t>
  </si>
  <si>
    <t>Main laying BP - Unsurfaced</t>
  </si>
  <si>
    <t>Main laying BP - Surfaced</t>
  </si>
  <si>
    <t>Main laying BP NOT IN TRENCH - Surfaced</t>
  </si>
  <si>
    <t>Main laying BP - Lay only</t>
  </si>
  <si>
    <t xml:space="preserve">Updated named ranges to make cell formulae more readable 
Added Ready Reckoner calculation process flow </t>
  </si>
  <si>
    <t>1.</t>
  </si>
  <si>
    <t>2.</t>
  </si>
  <si>
    <t>3.</t>
  </si>
  <si>
    <t>Deleted "Connections" tab 
Added error handling to cell formulae 
Added conditional formatting to highlight text entries in fields requiring a numeric value 
Hidden "Datatables" and "Change History" tabs
Updated Instructions tab</t>
  </si>
  <si>
    <t>Completion of Ready Reckoner</t>
  </si>
  <si>
    <t>Mains abandonment - Unsurfaced (50mm-160mm)</t>
  </si>
  <si>
    <t>Mains abandonment - Unsurfaced (161mm-315mm)</t>
  </si>
  <si>
    <t>Additional metre of PE main - Laid in duct (50mm-99mm)</t>
  </si>
  <si>
    <t>Additional metre of PE main - Laid in duct (100mm-160mm)</t>
  </si>
  <si>
    <t>Additional metre of PE main - Laid in duct (161mm-315mm)</t>
  </si>
  <si>
    <t>Additional metre of BP main - Laid in duct (50mm-99mm)</t>
  </si>
  <si>
    <t>Additional metre of BP main - Laid in duct (100mm-160mm)</t>
  </si>
  <si>
    <t>Additional metre of BP main - Laid in duct (161mm-315mm)</t>
  </si>
  <si>
    <t>Main laying PE - Laid in duct</t>
  </si>
  <si>
    <t>Main laying BP - Laid in duct</t>
  </si>
  <si>
    <t>Mains abandonment - Surfaced (50mm-160mm)</t>
  </si>
  <si>
    <t>Mains abandonment - Surfaced (161mm-315mm)</t>
  </si>
  <si>
    <t>Chamber abandonment up to 900mm x 600mm (per chamber) - Unsurfaced</t>
  </si>
  <si>
    <t>Chamber abandonment larger than 900mm x 600mm (per chamber) - Unsurfaced</t>
  </si>
  <si>
    <t>Chamber abandonment up to 900mm x 600mm (per chamber) - Surfaced</t>
  </si>
  <si>
    <t>Chamber abandonment larger than 900mm x 600mm (per chamber) - Surfaced</t>
  </si>
  <si>
    <t>Abandonments (Mains)</t>
  </si>
  <si>
    <t>Abandonments (Chambers)</t>
  </si>
  <si>
    <t>Extra over charge for excavation through rock or artificial hard material</t>
  </si>
  <si>
    <t>Trial holes</t>
  </si>
  <si>
    <t>Trial hole - Unsurfaced</t>
  </si>
  <si>
    <t>Trial hole - Surfaced</t>
  </si>
  <si>
    <t>Fire Hydrants</t>
  </si>
  <si>
    <t>Category 1 - repairs without disturbance of original surface</t>
  </si>
  <si>
    <t>Category 1 - repairs with excavation to cover &amp; frame depth (any surface category)</t>
  </si>
  <si>
    <t>Category 2 - repairs with excavation below cover &amp; frame depth (any surface category)</t>
  </si>
  <si>
    <t>Category 2 - Complete hydrant replacement &amp; reinstatement (any surface category)</t>
  </si>
  <si>
    <t>Category 2 - Complete hydrant removal &amp; reinstatement (any surface category)</t>
  </si>
  <si>
    <t>Category 3 - Adoption works, install/replace marker posts/plates &amp; numerals</t>
  </si>
  <si>
    <t>Fire hydrant - Resolution of issue during initial assessment</t>
  </si>
  <si>
    <t>Pressure testing &amp; sampling</t>
  </si>
  <si>
    <t>m</t>
  </si>
  <si>
    <t>Bacteriological test (per sample)</t>
  </si>
  <si>
    <t>Pressure test</t>
  </si>
  <si>
    <t>Service transfers</t>
  </si>
  <si>
    <t>Service transfer up to 50mm - Unsurfaced</t>
  </si>
  <si>
    <t>Service transfer up to 50mm - Surfaced</t>
  </si>
  <si>
    <t>Main laying network assemblies</t>
  </si>
  <si>
    <t>Install/replace/remove standard network assembly 50mm-160mm Unsurfaced on existing main</t>
  </si>
  <si>
    <t>Install/replace/remove standard network assembly 161mm-315mm Unsurfaced on existing main</t>
  </si>
  <si>
    <t>Install/replace/remove standard network assembly 50mm-160mm Surfaced on existing main</t>
  </si>
  <si>
    <t>Install/replace/remove standard network assembly 161mm-315mm Surfaced on existing main</t>
  </si>
  <si>
    <t>Install/replace/remove additional standard network assembly 50mm-160mm Unsurfaced on existing main in the same excavation</t>
  </si>
  <si>
    <t>Install/replace/remove additional standard network assembly 50mm-160mm Surfaced on existing main in the same excavation</t>
  </si>
  <si>
    <t>Install/replace/remove additional standard network assembly 161mm-315mm Unsurfaced on existing main in the same excavation</t>
  </si>
  <si>
    <t>Install/replace/remove additional standard network assembly 161mm-315mm Surfaced on existing main in the same excavation</t>
  </si>
  <si>
    <t>New chambers</t>
  </si>
  <si>
    <t>Install new / replacement chamber - Unsurfaced</t>
  </si>
  <si>
    <t>Install new / replacement chamber - Surfaced</t>
  </si>
  <si>
    <t>Excavation through rock</t>
  </si>
  <si>
    <t>Category 2 - Hydrant installation &amp; reinstatement on mains over 150mm</t>
  </si>
  <si>
    <t>Category 2 - Hydrant installation &amp; reinstatement on mains over 100mm up to 150mm</t>
  </si>
  <si>
    <t>DeliveryRoute</t>
  </si>
  <si>
    <t>Self-Lay</t>
  </si>
  <si>
    <t>UU Build</t>
  </si>
  <si>
    <t>Delivery Route</t>
  </si>
  <si>
    <t>Water fitting</t>
  </si>
  <si>
    <t>Loading units</t>
  </si>
  <si>
    <t>Number within Plot</t>
  </si>
  <si>
    <t>Per Plot Equivalent:</t>
  </si>
  <si>
    <t>Relevant Multiplier Calculator</t>
  </si>
  <si>
    <r>
      <t>Enter quantities in columns G &amp; H for specific work to be carried out by UU and SLP respectively (The relevant</t>
    </r>
    <r>
      <rPr>
        <b/>
        <sz val="14"/>
        <color rgb="FFFF0000"/>
        <rFont val="Calibri"/>
        <family val="2"/>
        <scheme val="minor"/>
      </rPr>
      <t xml:space="preserve"> </t>
    </r>
    <r>
      <rPr>
        <sz val="14"/>
        <color theme="1"/>
        <rFont val="Calibri"/>
        <family val="2"/>
        <scheme val="minor"/>
      </rPr>
      <t>administration fee has been included already)</t>
    </r>
  </si>
  <si>
    <t>Main Laying Calculation Worksheet</t>
  </si>
  <si>
    <t xml:space="preserve"> </t>
  </si>
  <si>
    <t>All figures listed are subject to VAT as applicable</t>
  </si>
  <si>
    <t>Baselined for FY21</t>
  </si>
  <si>
    <t>Removed all calculated fields except "SLP Mains Scheme Cost" and "UU Charges"</t>
  </si>
  <si>
    <t>Re-added income offset, calculated against sum of Plot Quants
Updated wording for Plot Quant fields</t>
  </si>
  <si>
    <t>Process steps</t>
  </si>
  <si>
    <t>Enter quantity for specific charge</t>
  </si>
  <si>
    <t>Select VAT rate</t>
  </si>
  <si>
    <t>Filter on Net cost and deselect zero cost entries (£-)</t>
  </si>
  <si>
    <t>UU Reference</t>
  </si>
  <si>
    <t>Print charges sheet and attached to quotation letter or save as PDF and email</t>
  </si>
  <si>
    <t>Save ready reckoner as a PDF file against the service order on SAP</t>
  </si>
  <si>
    <t>Net quotation value based on existing terms</t>
  </si>
  <si>
    <t>UU Reference:</t>
  </si>
  <si>
    <t>Quantity</t>
  </si>
  <si>
    <t>4.6.2</t>
  </si>
  <si>
    <t>Per application</t>
  </si>
  <si>
    <t>Site visit charges</t>
  </si>
  <si>
    <t>25mm Connections</t>
  </si>
  <si>
    <t>25mm metered service connection - Unsurfaced</t>
  </si>
  <si>
    <t>25mm metered service connection - Surfaced</t>
  </si>
  <si>
    <t>per box</t>
  </si>
  <si>
    <t>Connections greater than 25mm</t>
  </si>
  <si>
    <t>63mm service connection - Unsurfaced</t>
  </si>
  <si>
    <t>63mm service connection - Surfaced</t>
  </si>
  <si>
    <t>90mm service connection - Unsurfaced</t>
  </si>
  <si>
    <t>90mm service connection - Surfaced</t>
  </si>
  <si>
    <t>110mm service connection - Unsurfaced</t>
  </si>
  <si>
    <t>110mm service connection - Surfaced</t>
  </si>
  <si>
    <t>160mm service connection - Unsurfaced</t>
  </si>
  <si>
    <t>160mm service connection - Surfaced</t>
  </si>
  <si>
    <t>Additional metre of PE service pipe - Unsurfaced (25mm-32mm)</t>
  </si>
  <si>
    <t>Additional metre of PE service pipe - Unsurfaced (63mm-90mm)</t>
  </si>
  <si>
    <t>Additional metre of PE service pipe - Unsurfaced (110mm-160mm)</t>
  </si>
  <si>
    <t>Additional metre of PE service pipe - Surfaced (25mm-32mm)</t>
  </si>
  <si>
    <t>Additional metre of PE service pipe - Surfaced (63mm-90mm)</t>
  </si>
  <si>
    <t>Additional metre of PE service pipe - Surfaced (110mm-160mm)</t>
  </si>
  <si>
    <t>Additional metre of BP service pipe - Unsurfaced (25mm-32mm)</t>
  </si>
  <si>
    <t>Additional metre of BP service pipe - Unsurfaced (63mm-90mm)</t>
  </si>
  <si>
    <t>Additional metre of BP service pipe - Unsurfaced (110mm-160mm)</t>
  </si>
  <si>
    <t>Additional metre of BP service pipe - Surfaced (25mm-32mm)</t>
  </si>
  <si>
    <t>Additional metre of BP service pipe - Surfaced (63mm-90mm)</t>
  </si>
  <si>
    <t>Additional metre of BP service pipe - Surfaced (110mm-160mm)</t>
  </si>
  <si>
    <t>Meter Installation</t>
  </si>
  <si>
    <t>per plot</t>
  </si>
  <si>
    <t xml:space="preserve">Temporary connection </t>
  </si>
  <si>
    <t>Building Water</t>
  </si>
  <si>
    <t>Infrastructure credits to account for relevant use within the last 5 years - Water</t>
  </si>
  <si>
    <t>Infrastructure credits to account for relevant use within the last 5 years - Sewerage</t>
  </si>
  <si>
    <t>Income offset</t>
  </si>
  <si>
    <t>For existing terms select TKG STOPs as appropriate
(This is not an exhaustive list)</t>
  </si>
  <si>
    <t>Work Description</t>
  </si>
  <si>
    <t>Water UK description applied</t>
  </si>
  <si>
    <t>Net Cost</t>
  </si>
  <si>
    <t>vat rate</t>
  </si>
  <si>
    <t>vat</t>
  </si>
  <si>
    <t>total</t>
  </si>
  <si>
    <t>Yes</t>
  </si>
  <si>
    <t>NSA101, NSA105, NSA115, NSA117</t>
  </si>
  <si>
    <r>
      <t xml:space="preserve">25mm </t>
    </r>
    <r>
      <rPr>
        <sz val="10"/>
        <color rgb="FFFF0000"/>
        <rFont val="Calibri"/>
        <family val="2"/>
        <scheme val="minor"/>
      </rPr>
      <t>metered</t>
    </r>
    <r>
      <rPr>
        <sz val="10"/>
        <color theme="1"/>
        <rFont val="Calibri"/>
        <family val="2"/>
        <scheme val="minor"/>
      </rPr>
      <t xml:space="preserve"> connection - Unsurfaced</t>
    </r>
  </si>
  <si>
    <t>NSA102, NSA106, NSA116, NSA118</t>
  </si>
  <si>
    <r>
      <t xml:space="preserve">25mm </t>
    </r>
    <r>
      <rPr>
        <sz val="10"/>
        <color rgb="FFFF0000"/>
        <rFont val="Calibri"/>
        <family val="2"/>
        <scheme val="minor"/>
      </rPr>
      <t>metered</t>
    </r>
    <r>
      <rPr>
        <sz val="10"/>
        <color theme="1"/>
        <rFont val="Calibri"/>
        <family val="2"/>
        <scheme val="minor"/>
      </rPr>
      <t xml:space="preserve"> connection - Surfaced</t>
    </r>
  </si>
  <si>
    <t>25mm connection only on-site - No excavation</t>
  </si>
  <si>
    <t>25mm metered service connection on-site - Excavation undertaken by customer</t>
  </si>
  <si>
    <t>E/O charge for boundary box</t>
  </si>
  <si>
    <t>Boundary box</t>
  </si>
  <si>
    <r>
      <t xml:space="preserve">32mm </t>
    </r>
    <r>
      <rPr>
        <sz val="10"/>
        <color theme="1"/>
        <rFont val="Calibri"/>
        <family val="2"/>
        <scheme val="minor"/>
      </rPr>
      <t>connection - Unsurfaced</t>
    </r>
  </si>
  <si>
    <t>32mm service connection - Unsurfaced</t>
  </si>
  <si>
    <r>
      <t xml:space="preserve">32mm </t>
    </r>
    <r>
      <rPr>
        <sz val="10"/>
        <color theme="1"/>
        <rFont val="Calibri"/>
        <family val="2"/>
        <scheme val="minor"/>
      </rPr>
      <t>connection - Surfaced</t>
    </r>
  </si>
  <si>
    <t>32mm service connection - Surfaced</t>
  </si>
  <si>
    <t>32mm connection only on-site - No excavation</t>
  </si>
  <si>
    <t>32mm service connection on-site - Excavation undertaken by customer</t>
  </si>
  <si>
    <t>E/O charge for Ebco boundary box</t>
  </si>
  <si>
    <t>Ebco boundary box</t>
  </si>
  <si>
    <t>NSA209</t>
  </si>
  <si>
    <t>63mm connection - Unsurfaced</t>
  </si>
  <si>
    <t>NSA212</t>
  </si>
  <si>
    <t>63mm connection - Surfaced</t>
  </si>
  <si>
    <t>90mm connection - Unsurfaced</t>
  </si>
  <si>
    <t>90mm connection - Surfaced</t>
  </si>
  <si>
    <t>NSA210</t>
  </si>
  <si>
    <t>110mm connection - Unsurfaced</t>
  </si>
  <si>
    <t>NSA213</t>
  </si>
  <si>
    <t>110mm connection - Surfaced</t>
  </si>
  <si>
    <t>160mm connection - Unsurfaced</t>
  </si>
  <si>
    <t>160mm connection - Surfaced</t>
  </si>
  <si>
    <t>NSA309, NSA310, NSA311, NSA312</t>
  </si>
  <si>
    <t>Provision of Meter &amp; Strainers</t>
  </si>
  <si>
    <t>15mm to 20mm - Manifold or in-line meter</t>
  </si>
  <si>
    <t>Provision of 15mm-20mm manifold or in-line meter</t>
  </si>
  <si>
    <t>NSA313, NSA314</t>
  </si>
  <si>
    <t>25mm - Manifold or in-line meter</t>
  </si>
  <si>
    <t>Provision of 25mm manifold or in-line meter</t>
  </si>
  <si>
    <t>NSA317, NSA318</t>
  </si>
  <si>
    <t>40mm - Manifold or in-line meter</t>
  </si>
  <si>
    <t>Provision of 40mm manifold or in-line meter</t>
  </si>
  <si>
    <t>NSA315, NSA316</t>
  </si>
  <si>
    <t>50mm - Manifold or in-line meter</t>
  </si>
  <si>
    <t>Provision of 50mm manifold or in-line meter</t>
  </si>
  <si>
    <t>NSA341</t>
  </si>
  <si>
    <t>80mm - Manifold or in-line meter</t>
  </si>
  <si>
    <t>Provision of 80mm manifold or in-line meter</t>
  </si>
  <si>
    <t>NSA337</t>
  </si>
  <si>
    <t>100mm - Manifold or in-line meter</t>
  </si>
  <si>
    <t>Provision of 100mm manifold or in-line meter</t>
  </si>
  <si>
    <t>NSA338</t>
  </si>
  <si>
    <t>150mm - Manifold or in-line meter</t>
  </si>
  <si>
    <t>Provision of 150mm manifold or in-line meter</t>
  </si>
  <si>
    <t>50mm - Combination meter</t>
  </si>
  <si>
    <t>Provision of 50mm combination meter</t>
  </si>
  <si>
    <t>80mm - Combination meter</t>
  </si>
  <si>
    <t>Provision of 80mm combination meter</t>
  </si>
  <si>
    <t>100mm - Combination meter</t>
  </si>
  <si>
    <t>Provision of 100mm combination meter</t>
  </si>
  <si>
    <t>150mm - Combination meter</t>
  </si>
  <si>
    <t>Provision of 150mm combination meter</t>
  </si>
  <si>
    <t>50mm - Strainer</t>
  </si>
  <si>
    <t>Provision of 50mm strainer</t>
  </si>
  <si>
    <t>80mm - Strainer</t>
  </si>
  <si>
    <t>Provision of 80mm strainer</t>
  </si>
  <si>
    <t>100mm - Strainer</t>
  </si>
  <si>
    <t>Provision of 100mm strainer</t>
  </si>
  <si>
    <t>150mm - Strainer</t>
  </si>
  <si>
    <t>Provision of 150mm strainer</t>
  </si>
  <si>
    <t>15mm to 25mm manifold meter</t>
  </si>
  <si>
    <t>15mm to 20mm in-line meter</t>
  </si>
  <si>
    <t>Installation of 15mm to 20mm in-line meter</t>
  </si>
  <si>
    <t>25mm to 40mm in-line meter - Internal</t>
  </si>
  <si>
    <t>Installation of 25mm to 40mm in-line meter - Internal</t>
  </si>
  <si>
    <t>25mm to 40mm in-line meter - External Unsurfaced</t>
  </si>
  <si>
    <t>Installation of 25mm to 40mm in-line meter - External Unsurfaced</t>
  </si>
  <si>
    <t>25mm to 40mm in-line meter - External Surfaced</t>
  </si>
  <si>
    <t>Installation of 25mm to 40mm in-line meter - External Surfaced</t>
  </si>
  <si>
    <t>50mm meter - Internal</t>
  </si>
  <si>
    <t>Installation of 50mm meter - Internal</t>
  </si>
  <si>
    <t>50mm meter - External Unsurfaced</t>
  </si>
  <si>
    <t>Installation of 50mm meter - External Unsurfaced</t>
  </si>
  <si>
    <t>50mm meter - External Surfaced</t>
  </si>
  <si>
    <t>Installation of 50mm meter - External Surfaced</t>
  </si>
  <si>
    <t>Larger than 50mm meter - Internal</t>
  </si>
  <si>
    <t>Installation of Larger than 50mm meter - Internal</t>
  </si>
  <si>
    <t>Larger than 50mm meter - External Unsurfaced</t>
  </si>
  <si>
    <t>Installation of Larger than 50mm meter - External Unsurfaced</t>
  </si>
  <si>
    <t>Larger than 50mm meter - External Surfaced</t>
  </si>
  <si>
    <t>Installation of Larger than 50mm meter - External Surfaced</t>
  </si>
  <si>
    <t>NSA303</t>
  </si>
  <si>
    <t>Multiport meter boxes</t>
  </si>
  <si>
    <t>4 port meter box - Standard</t>
  </si>
  <si>
    <t>NSA302</t>
  </si>
  <si>
    <t>4 port meter box - Gun metal</t>
  </si>
  <si>
    <t>NSA304</t>
  </si>
  <si>
    <t>6 port meter box - Standard</t>
  </si>
  <si>
    <t>NSA308</t>
  </si>
  <si>
    <t>6 port meter box - Gun metal</t>
  </si>
  <si>
    <t>Temp Supply</t>
  </si>
  <si>
    <t>Temporary building supply connection</t>
  </si>
  <si>
    <t>Temporary building supply connection E/O 2m/Unsurfaced</t>
  </si>
  <si>
    <t xml:space="preserve">Additional metre of PE service pipe - Unsurfaced 25mm </t>
  </si>
  <si>
    <t>Temporary building supply connection E/O 2m/Surfaced</t>
  </si>
  <si>
    <t xml:space="preserve">Additional metre of PE service pipe - Surfaced 25mm </t>
  </si>
  <si>
    <t>Lay customer supplied service</t>
  </si>
  <si>
    <t xml:space="preserve">Lay customer service pipe in open trench/duct </t>
  </si>
  <si>
    <t>Lay customer service pipe in open trench/duct - Enabling work by customer</t>
  </si>
  <si>
    <t>NSA107</t>
  </si>
  <si>
    <t>Service laying PE (cost/metre) - Unsurfaced</t>
  </si>
  <si>
    <t>PE Serv E/O 2m/VShort/0-32/Unsurfaced</t>
  </si>
  <si>
    <t>NSA215</t>
  </si>
  <si>
    <t>PE Serv E/O 2m/VShort/50-99/Unsurfaced</t>
  </si>
  <si>
    <t>NSA216</t>
  </si>
  <si>
    <t>PE Serv E/O 2m/VShort/100-160/Unsurfaced</t>
  </si>
  <si>
    <t>NSA108</t>
  </si>
  <si>
    <t>Service laying PE (cost/metre) - Surfaced</t>
  </si>
  <si>
    <t>PE Serv E/O 2m//VShort/0-32/Surfaced</t>
  </si>
  <si>
    <t>NSA218</t>
  </si>
  <si>
    <t>PE Serv E/O 2m/VShort/50-99/Surfaced</t>
  </si>
  <si>
    <t>NSA219</t>
  </si>
  <si>
    <t>PE Serv E/O 2m/VShort/100-160/Surfaced</t>
  </si>
  <si>
    <t>NSA111, NSA113</t>
  </si>
  <si>
    <t>Service laying PE (cost/metre) - Lay only / Laid in ducts</t>
  </si>
  <si>
    <t>NSA227</t>
  </si>
  <si>
    <t>PE Serv E/O 2m/50-90/Lay Only / Laid in ducts</t>
  </si>
  <si>
    <t>NMA208</t>
  </si>
  <si>
    <t>PE Serv E/O 2m/100-160/Lay Only / Laid in ducts</t>
  </si>
  <si>
    <t>NSA109</t>
  </si>
  <si>
    <t>Service laying BP (cost/metre) - Unsurfaced</t>
  </si>
  <si>
    <t>Barr Pipe Serv E/O 2m/VShort/0-32/Unsurfaced</t>
  </si>
  <si>
    <t>NSA221</t>
  </si>
  <si>
    <t>BP Serv E/O 2m/VShort/50-99/Unsurfaced</t>
  </si>
  <si>
    <t>NSA222</t>
  </si>
  <si>
    <t>BP Serv E/O 2m/VShort/100-160/Unsurfaced</t>
  </si>
  <si>
    <t>NSA110</t>
  </si>
  <si>
    <t>Service laying BP (cost/metre) - Surfaced</t>
  </si>
  <si>
    <t>Barr Pipe Serv E/O 2m/VShort/0-32/Surfaced</t>
  </si>
  <si>
    <t>NSA224</t>
  </si>
  <si>
    <t>BP Serv E/O 2m/VShort/50-99/Surfaced</t>
  </si>
  <si>
    <t>NSA225</t>
  </si>
  <si>
    <t>BP Serv E/O 2m/VShort/100-160/Surfaced</t>
  </si>
  <si>
    <t>NSA112, NSA114</t>
  </si>
  <si>
    <t>Service laying BP (cost/metre) - Lay only / Laid in ducts</t>
  </si>
  <si>
    <t>NSA228</t>
  </si>
  <si>
    <t>Barr Pipe Serv E/O 2m/50-90/Lay Only / Laid in ducts</t>
  </si>
  <si>
    <t>NMA220</t>
  </si>
  <si>
    <t>Barr Pipe Serv E/O 2m /100-160/Lay Only / Laid in ducts</t>
  </si>
  <si>
    <t xml:space="preserve">Water Regulation initial inspection </t>
  </si>
  <si>
    <t>Water Regulation Inspection - (External)</t>
  </si>
  <si>
    <r>
      <t xml:space="preserve">Water Regs Inspection (External) (where company inspects service connection laid by others) </t>
    </r>
    <r>
      <rPr>
        <vertAlign val="superscript"/>
        <sz val="10"/>
        <rFont val="Calibri"/>
        <family val="2"/>
      </rPr>
      <t>(1)</t>
    </r>
  </si>
  <si>
    <t>Water Regulation Inspection - (Internal)</t>
  </si>
  <si>
    <r>
      <t xml:space="preserve">Water Regs Inspection (Internal) (where company inspects service connection laid by others) </t>
    </r>
    <r>
      <rPr>
        <vertAlign val="superscript"/>
        <sz val="10"/>
        <rFont val="Calibri"/>
        <family val="2"/>
      </rPr>
      <t>(1)</t>
    </r>
  </si>
  <si>
    <t>Take over existing supply</t>
  </si>
  <si>
    <t>Application fee</t>
  </si>
  <si>
    <t>Non Contestable</t>
  </si>
  <si>
    <t>Take over existing supply - Application fee</t>
  </si>
  <si>
    <t>Site investigation, planning &amp; associated work</t>
  </si>
  <si>
    <t>Take over existing supply - Administration fee</t>
  </si>
  <si>
    <t>Pressure testing &amp; Sampling</t>
  </si>
  <si>
    <t>Service connection - pressure test</t>
  </si>
  <si>
    <t>Service connection - bacteriological test</t>
  </si>
  <si>
    <t>Trial Holes</t>
  </si>
  <si>
    <t>Trial hole per m3 of excavation - Unsurfaced</t>
  </si>
  <si>
    <t>m3</t>
  </si>
  <si>
    <t>Trial hole per m3 of excavation - Surfaced</t>
  </si>
  <si>
    <t>Additional costs which may apply in exceptional circumstances</t>
  </si>
  <si>
    <t>3  way temporary traffic lights incl all Chapter 8 up to 60mph (setup/removal)</t>
  </si>
  <si>
    <t>4  Way temporary traffic lights incl all Ch8 up to 60mph (setup/removal)</t>
  </si>
  <si>
    <t>Road closure and diversion and/or lane closure up to 40mph, to comply with instruction from Employer and/or Street Authority; up to and including 40 mph, not  exceeding 1 mile diversion route - Excluding Temporary Traffic Regulation Order &amp; council fees</t>
  </si>
  <si>
    <t>Parking bay suspension</t>
  </si>
  <si>
    <t>Ped crossing suspension</t>
  </si>
  <si>
    <t>Service connection costs</t>
  </si>
  <si>
    <t>Building water charge</t>
  </si>
  <si>
    <t>Standard measured charge</t>
  </si>
  <si>
    <t>Water Infrastructure charge (Standard)</t>
  </si>
  <si>
    <t>Infrastructure charges due for the development - Water</t>
  </si>
  <si>
    <t>Sewerage Infrastructure charge (Standard)</t>
  </si>
  <si>
    <t>Infrastructure charges due for the development - Sewerage</t>
  </si>
  <si>
    <t>Water Infrastructure charge (Relevant multiplier)</t>
  </si>
  <si>
    <t>Infrastructure charges for domestic use in premises other than houses or flats with their own discrete water supplies (using the relevant multiplier or other appropriate means) - Water</t>
  </si>
  <si>
    <t>based on fittings</t>
  </si>
  <si>
    <t>Sewerage Infrastructure charge (Relevant multiplier)</t>
  </si>
  <si>
    <t>Infrastructure charges for domestic use in premises other than houses or flats with their own discrete water supplies (using the relevant multiplier or other appropriate means) - Sewerage</t>
  </si>
  <si>
    <t>Legacy infrastructure charges due for the development - Water</t>
  </si>
  <si>
    <t>Legacy Standard infrastructure charges due for the development - Sewerage</t>
  </si>
  <si>
    <t>Legacy Infrastructure charges for domestic use in premises other than houses or flats with their own discrete water supplies (using the relevant multiplier or other appropriate means) - Water</t>
  </si>
  <si>
    <t>Legacy Infrastructure charges for domestic use in premises other than houses or flats with their own discrete water supplies (using the relevant multiplier or other appropriate means) - Sewerage</t>
  </si>
  <si>
    <t>Legacy Infrastructure credits to account for relevant use within the last 5 years - Water</t>
  </si>
  <si>
    <t>Legacy Infrastructure credits to account for relevant use within the last 5 years - Sewerage</t>
  </si>
  <si>
    <t>Other costs - (Building Water &amp; Infrastructure Charges)</t>
  </si>
  <si>
    <t>Income offset allowance</t>
  </si>
  <si>
    <t>Total cost</t>
  </si>
  <si>
    <r>
      <rPr>
        <vertAlign val="superscript"/>
        <sz val="10"/>
        <color theme="1"/>
        <rFont val="Calibri"/>
        <family val="2"/>
        <scheme val="minor"/>
      </rPr>
      <t>(1)</t>
    </r>
    <r>
      <rPr>
        <sz val="10"/>
        <color theme="1"/>
        <rFont val="Calibri"/>
        <family val="2"/>
        <scheme val="minor"/>
      </rPr>
      <t xml:space="preserve"> No charge for first inspection, subsequent inspections are chargeable</t>
    </r>
  </si>
  <si>
    <t>To calculate your Income Offset payments please see Connections Calculation Tab</t>
  </si>
  <si>
    <t>Summary of scheme</t>
  </si>
  <si>
    <t xml:space="preserve">UU charges </t>
  </si>
  <si>
    <t>Total scheme cost</t>
  </si>
  <si>
    <t xml:space="preserve">Enabling works charges </t>
  </si>
  <si>
    <t xml:space="preserve">Total charges scheme charges </t>
  </si>
  <si>
    <t>Total Connections charges</t>
  </si>
  <si>
    <t>Other (Building water &amp; Infrastructure costs)</t>
  </si>
  <si>
    <r>
      <t xml:space="preserve">&lt; These charges </t>
    </r>
    <r>
      <rPr>
        <b/>
        <sz val="11"/>
        <color rgb="FFFF0000"/>
        <rFont val="Calibri"/>
        <family val="2"/>
        <scheme val="minor"/>
      </rPr>
      <t xml:space="preserve">are payable by you </t>
    </r>
    <r>
      <rPr>
        <sz val="11"/>
        <color rgb="FFFF0000"/>
        <rFont val="Calibri"/>
        <family val="2"/>
        <scheme val="minor"/>
      </rPr>
      <t xml:space="preserve">when work is requested i.e. Branch connection or mains laying </t>
    </r>
  </si>
  <si>
    <t>Scheme charges less any income offset allowance(s) we pay you</t>
  </si>
  <si>
    <r>
      <t xml:space="preserve">&lt; These charges </t>
    </r>
    <r>
      <rPr>
        <b/>
        <sz val="11"/>
        <color rgb="FFFF0000"/>
        <rFont val="Calibri"/>
        <family val="2"/>
        <scheme val="minor"/>
      </rPr>
      <t xml:space="preserve">are payable by you </t>
    </r>
    <r>
      <rPr>
        <sz val="11"/>
        <color rgb="FFFF0000"/>
        <rFont val="Calibri"/>
        <family val="2"/>
        <scheme val="minor"/>
      </rPr>
      <t xml:space="preserve">as each plot/premise is connected - payable as each connection is made and </t>
    </r>
    <r>
      <rPr>
        <b/>
        <sz val="11"/>
        <color rgb="FFFF0000"/>
        <rFont val="Calibri"/>
        <family val="2"/>
        <scheme val="minor"/>
      </rPr>
      <t>we</t>
    </r>
    <r>
      <rPr>
        <sz val="11"/>
        <color rgb="FFFF0000"/>
        <rFont val="Calibri"/>
        <family val="2"/>
        <scheme val="minor"/>
      </rPr>
      <t xml:space="preserve"> are informed.</t>
    </r>
  </si>
  <si>
    <r>
      <t xml:space="preserve">&lt; The total scheme cost </t>
    </r>
    <r>
      <rPr>
        <b/>
        <u/>
        <sz val="11"/>
        <color rgb="FFFF0000"/>
        <rFont val="Calibri"/>
        <family val="2"/>
        <scheme val="minor"/>
      </rPr>
      <t>is for information purposes</t>
    </r>
    <r>
      <rPr>
        <sz val="11"/>
        <color rgb="FFFF0000"/>
        <rFont val="Calibri"/>
        <family val="2"/>
        <scheme val="minor"/>
      </rPr>
      <t xml:space="preserve"> only - this shows the difference in </t>
    </r>
    <r>
      <rPr>
        <b/>
        <sz val="11"/>
        <color rgb="FFFF0000"/>
        <rFont val="Calibri"/>
        <family val="2"/>
        <scheme val="minor"/>
      </rPr>
      <t xml:space="preserve">what you have paid to us </t>
    </r>
    <r>
      <rPr>
        <sz val="11"/>
        <color rgb="FFFF0000"/>
        <rFont val="Calibri"/>
        <family val="2"/>
        <scheme val="minor"/>
      </rPr>
      <t xml:space="preserve">and </t>
    </r>
    <r>
      <rPr>
        <b/>
        <sz val="11"/>
        <color rgb="FFFF0000"/>
        <rFont val="Calibri"/>
        <family val="2"/>
        <scheme val="minor"/>
      </rPr>
      <t>what we have paid to you</t>
    </r>
    <r>
      <rPr>
        <sz val="11"/>
        <color rgb="FFFF0000"/>
        <rFont val="Calibri"/>
        <family val="2"/>
        <scheme val="minor"/>
      </rPr>
      <t xml:space="preserve"> on scheme completion.</t>
    </r>
  </si>
  <si>
    <t>Select Development Category ("Household" / "Non-household / Mixed") from the drop-down list in cell B6</t>
  </si>
  <si>
    <t>Select Delivery Route ("Self-Lay" / "UU Build") from the drop-down list in cell B7</t>
  </si>
  <si>
    <t>Connections Calculation Worksheet</t>
  </si>
  <si>
    <t xml:space="preserve">Enter quantities in column J (between cells 13 &amp; 110) for connections work to be carried out by UU. If an SLP is carrying out the specific activity, please leave blank. </t>
  </si>
  <si>
    <t xml:space="preserve">Enter quantities in column J (between cells 112 &amp; 127) to calculate your infrastructure charges and credits. The ready reckoner will calculate the correct number of infrastructure charges owed, in order to calculate your income offset allowance. </t>
  </si>
  <si>
    <t>Re-join of non-lead service pipe (up to 32mm) - Unsurfaced</t>
  </si>
  <si>
    <t>Re-join of non-lead service pipe (up to 32mm) - Surfaced</t>
  </si>
  <si>
    <t>25mm - 32mm service re-join - Unsurfaced</t>
  </si>
  <si>
    <t>Re-join of non-lead service pipes</t>
  </si>
  <si>
    <t>63mm connection only on-site - No excavation</t>
  </si>
  <si>
    <t>90mm connection only on-site - No excavation</t>
  </si>
  <si>
    <t>110mm connection only on-site - No excavation</t>
  </si>
  <si>
    <t>160mm connection only on-site - No excavation</t>
  </si>
  <si>
    <t>90mm service connection on-site - Excavation undertaken by customer</t>
  </si>
  <si>
    <t>110mm service connection on-site - Excavation undertaken by customer</t>
  </si>
  <si>
    <t>160mm service connection on-site - Excavation undertaken by customer</t>
  </si>
  <si>
    <t>63mm service connection on-site - Excavation undertaken by customer</t>
  </si>
  <si>
    <t>Administration fee  - per self laid connection</t>
  </si>
  <si>
    <t>Administration fee (associated with main-laying schemes - statutory or self build)</t>
  </si>
  <si>
    <t>4.4.3</t>
  </si>
  <si>
    <t>Administration fee - per Company Laid Connection</t>
  </si>
  <si>
    <t>Legacy Infrastructure Credits - will apply to all new connections made to a main which was requisitioned between 1991 and  April 2018</t>
  </si>
  <si>
    <t>Infrastructure Credits - will apply to all new connections made to a main laid before 1991 or after April 2018</t>
  </si>
  <si>
    <t>Water Infrastructure credits (standard)</t>
  </si>
  <si>
    <t>Sewerage Infrastructure credits (standard)</t>
  </si>
  <si>
    <t>Legacy Water Infrastructure credits (standard)</t>
  </si>
  <si>
    <t>Legacy Sewerage Infrastructure credits (standard)</t>
  </si>
  <si>
    <t>25mm - 32mm service re-join - Surfaced</t>
  </si>
  <si>
    <t>Installation of 15mm to 20mm manifold meter</t>
  </si>
  <si>
    <t>Washbasin, hand basin, bidet, WC-cistern</t>
  </si>
  <si>
    <t>Domestic kitchen sink, washing machine* dish washing machine, sink, shower head</t>
  </si>
  <si>
    <t>Urinal flush valve</t>
  </si>
  <si>
    <t>Bath domestic</t>
  </si>
  <si>
    <t>Taps/(garden/garage)</t>
  </si>
  <si>
    <t>Non-domestic kitchen sink DN20, bath non-domestic</t>
  </si>
  <si>
    <t>Flush valve DN20</t>
  </si>
  <si>
    <t>Self Lay Total</t>
  </si>
  <si>
    <t>UU Total</t>
  </si>
  <si>
    <t>2 way temporary traffic lights setup &amp; removal (up to 3 days)</t>
  </si>
  <si>
    <t>Manual Control  Daily charge - Traffic Lights (Peak Hours)</t>
  </si>
  <si>
    <t>Manual Control Daily charge  - Traffic Lights (All Day)</t>
  </si>
  <si>
    <t>Abortive meter fit at SLP site</t>
  </si>
  <si>
    <t>SLP non notification</t>
  </si>
  <si>
    <t>Out of hours working</t>
  </si>
  <si>
    <t>Branch connections - Lay only</t>
  </si>
  <si>
    <t>Branch connection - Lay only (50mm to 99mm)</t>
  </si>
  <si>
    <t>Branch connection - Lay only (100mm to 160mm)</t>
  </si>
  <si>
    <t>Branch connection - Lay only (161mm to 315mm)</t>
  </si>
  <si>
    <t>Piece-up connections - Lay only</t>
  </si>
  <si>
    <t>Piece-up connection - Lay only (50mm to 99mm)</t>
  </si>
  <si>
    <t>Piece-up connection - Lay only (100mm to 160mm)</t>
  </si>
  <si>
    <t>Piece-up connection - Lay only (161mm to 315mm)</t>
  </si>
  <si>
    <t>End connections - Lay only</t>
  </si>
  <si>
    <t>End connection - Lay only (50mm to 99mm)</t>
  </si>
  <si>
    <t>End connection - Lay only (100mm to 160mm)</t>
  </si>
  <si>
    <t>End connection - Lay only (161mm to 315mm)</t>
  </si>
  <si>
    <t>PE Serv E/O 2m/0-32/Laid in ducts</t>
  </si>
  <si>
    <t>Additional metre of PE service pipe - Laid in ducts (25mm-32mm)</t>
  </si>
  <si>
    <t>Additional metre of PE service pipe - Lay only (25mm-32mm)</t>
  </si>
  <si>
    <t>Barr Pipe Serv E/O 2m/0-32/Laid in ducts</t>
  </si>
  <si>
    <t>Additional metre of BP service pipe - Laid in ducts (25mm-32mm)</t>
  </si>
  <si>
    <t>Additional metre of BP service pipe - Lay only (25mm-32mm)</t>
  </si>
  <si>
    <t>Infrastructure Charges - will apply to all new connections made to a main laid before 1991 or after April 2018</t>
  </si>
  <si>
    <t>Legacy Infrastructure Charges - will apply to all new connections made to a main which was requisitioned between 1991 and  April 2018</t>
  </si>
  <si>
    <t>Non notification charges</t>
  </si>
  <si>
    <t>Daily charge for traffic management (above 3 days)</t>
  </si>
  <si>
    <t>Mains requisition processing fee</t>
  </si>
  <si>
    <t>SLP (SLP branch) processing fee</t>
  </si>
  <si>
    <t>SLP (UU branch) processing fee</t>
  </si>
  <si>
    <r>
      <t>Water connection Administration Fee (Single connection)
per</t>
    </r>
    <r>
      <rPr>
        <b/>
        <sz val="10"/>
        <rFont val="Calibri"/>
        <family val="2"/>
        <scheme val="minor"/>
      </rPr>
      <t xml:space="preserve"> self laid connection</t>
    </r>
  </si>
  <si>
    <r>
      <t>Water connection Administration Fee (single connection) per</t>
    </r>
    <r>
      <rPr>
        <b/>
        <sz val="10"/>
        <rFont val="Calibri"/>
        <family val="2"/>
        <scheme val="minor"/>
      </rPr>
      <t xml:space="preserve"> company connection</t>
    </r>
  </si>
  <si>
    <t>Processing fee  (off existing mains - not associated with main-laying schemes - statutory or self build)</t>
  </si>
  <si>
    <t>SLP connection off existing processing fee</t>
  </si>
  <si>
    <t>Water connection processing fee</t>
  </si>
  <si>
    <t>Water connection processing fee (SLP application)</t>
  </si>
  <si>
    <t>4.4.4</t>
  </si>
  <si>
    <t>4.2.1</t>
  </si>
  <si>
    <t>4.2.2</t>
  </si>
  <si>
    <t>4.2.4</t>
  </si>
  <si>
    <t>4.2.5</t>
  </si>
  <si>
    <t>4.2.6</t>
  </si>
  <si>
    <t>4.2.10</t>
  </si>
  <si>
    <t>4.2.9</t>
  </si>
  <si>
    <t>6.4.1</t>
  </si>
  <si>
    <t>4.4.7</t>
  </si>
  <si>
    <t>4.4.6</t>
  </si>
  <si>
    <t>4.4.1</t>
  </si>
  <si>
    <t>4.4.2</t>
  </si>
  <si>
    <t>4.6.1</t>
  </si>
  <si>
    <t>Processing Fees</t>
  </si>
  <si>
    <t>PE Serv E/O 2m/0-32/Lay Only</t>
  </si>
  <si>
    <t xml:space="preserve">Barr Pipe Serv E/O 2m/0-32/Lay Only </t>
  </si>
  <si>
    <t>3 way temporary traffic lights - delivery, setup and collection (up to 3 days)</t>
  </si>
  <si>
    <t>4 way temporary traffic lights - delivery, setup and collection (up to 3 days)</t>
  </si>
  <si>
    <r>
      <t>m</t>
    </r>
    <r>
      <rPr>
        <vertAlign val="superscript"/>
        <sz val="10"/>
        <rFont val="Calibri"/>
        <family val="2"/>
        <scheme val="minor"/>
      </rPr>
      <t>3</t>
    </r>
  </si>
  <si>
    <t>Additional metre of PE service pipe - Lay only (63mm-90mm)</t>
  </si>
  <si>
    <t>Additional metre of PE service pipe - Lay only (110mm-160mm)</t>
  </si>
  <si>
    <t>Additional metre of BP service pipe - Lay only (63mm-90mm)</t>
  </si>
  <si>
    <t>Additional metre of BP service pipe - Lay only (110mm-160mm)</t>
  </si>
  <si>
    <t>New Service/Multiport 4ports</t>
  </si>
  <si>
    <t>New Service/Multiport 6ports</t>
  </si>
  <si>
    <t>New Serv/Mport/Gun Metal /6ports</t>
  </si>
  <si>
    <t>New Serv/Mport/Gun Metal /4ports</t>
  </si>
  <si>
    <t xml:space="preserve">FY25 Water connection charges associated with a statutory mains requisition scheme </t>
  </si>
  <si>
    <r>
      <t xml:space="preserve">SLP connection off existing processing fee </t>
    </r>
    <r>
      <rPr>
        <b/>
        <sz val="10"/>
        <color theme="1"/>
        <rFont val="Calibri"/>
        <family val="2"/>
        <scheme val="minor"/>
      </rPr>
      <t>additional properties supplied by their own single connection</t>
    </r>
  </si>
  <si>
    <r>
      <t xml:space="preserve">SLP connection off existing processing fee </t>
    </r>
    <r>
      <rPr>
        <b/>
        <sz val="10"/>
        <color theme="1"/>
        <rFont val="Calibri"/>
        <family val="2"/>
        <scheme val="minor"/>
      </rPr>
      <t>additional properties supplied by the same connections</t>
    </r>
  </si>
  <si>
    <r>
      <t>Water connection processing fee</t>
    </r>
    <r>
      <rPr>
        <b/>
        <sz val="10"/>
        <color theme="1"/>
        <rFont val="Calibri"/>
        <family val="2"/>
        <scheme val="minor"/>
      </rPr>
      <t xml:space="preserve"> additional properties supplied by their own single connection</t>
    </r>
  </si>
  <si>
    <r>
      <t xml:space="preserve">Water connection processing fee </t>
    </r>
    <r>
      <rPr>
        <b/>
        <sz val="10"/>
        <color theme="1"/>
        <rFont val="Calibri"/>
        <family val="2"/>
        <scheme val="minor"/>
      </rPr>
      <t>additional properties supplied by the same connection</t>
    </r>
  </si>
  <si>
    <r>
      <t xml:space="preserve">Water connection processing fee (SLP application) </t>
    </r>
    <r>
      <rPr>
        <b/>
        <sz val="10"/>
        <color theme="1"/>
        <rFont val="Calibri"/>
        <family val="2"/>
        <scheme val="minor"/>
      </rPr>
      <t>additional properties supplied by their own single connection</t>
    </r>
  </si>
  <si>
    <r>
      <t xml:space="preserve">Water connection processing fee (SLP application) </t>
    </r>
    <r>
      <rPr>
        <b/>
        <sz val="10"/>
        <color theme="1"/>
        <rFont val="Calibri"/>
        <family val="2"/>
        <scheme val="minor"/>
      </rPr>
      <t>additional properties supplied by the same connections</t>
    </r>
  </si>
  <si>
    <r>
      <t xml:space="preserve">SLP connection off existing processing fee </t>
    </r>
    <r>
      <rPr>
        <sz val="10"/>
        <color theme="1"/>
        <rFont val="Calibri"/>
        <family val="2"/>
        <scheme val="minor"/>
      </rPr>
      <t>additional properties supplied by their own single connection</t>
    </r>
  </si>
  <si>
    <r>
      <t xml:space="preserve">SLP connection off existing processing fee </t>
    </r>
    <r>
      <rPr>
        <sz val="10"/>
        <color theme="1"/>
        <rFont val="Calibri"/>
        <family val="2"/>
        <scheme val="minor"/>
      </rPr>
      <t>additional properties supplied by the same connections</t>
    </r>
  </si>
  <si>
    <r>
      <t>Water connection processing fee</t>
    </r>
    <r>
      <rPr>
        <sz val="10"/>
        <color theme="1"/>
        <rFont val="Calibri"/>
        <family val="2"/>
        <scheme val="minor"/>
      </rPr>
      <t xml:space="preserve"> additional properties supplied by their own single connection</t>
    </r>
  </si>
  <si>
    <r>
      <t xml:space="preserve">Water connection processing fee </t>
    </r>
    <r>
      <rPr>
        <sz val="10"/>
        <color theme="1"/>
        <rFont val="Calibri"/>
        <family val="2"/>
        <scheme val="minor"/>
      </rPr>
      <t>additional properties supplied by the same connection</t>
    </r>
  </si>
  <si>
    <r>
      <t xml:space="preserve">Water connection processing fee (SLP application) </t>
    </r>
    <r>
      <rPr>
        <sz val="10"/>
        <color theme="1"/>
        <rFont val="Calibri"/>
        <family val="2"/>
        <scheme val="minor"/>
      </rPr>
      <t>additional properties supplied by their own single connection</t>
    </r>
  </si>
  <si>
    <r>
      <t xml:space="preserve">Water connection processing fee (SLP application) </t>
    </r>
    <r>
      <rPr>
        <sz val="10"/>
        <color theme="1"/>
        <rFont val="Calibri"/>
        <family val="2"/>
        <scheme val="minor"/>
      </rPr>
      <t>additional properties supplied by the same connections</t>
    </r>
  </si>
  <si>
    <t>Income offset Allowance (£715 per plot)</t>
  </si>
  <si>
    <t>For non-household developments served by a supply pipe larger than 25mm, where water fittings information is made available at the time of application, the income offset allowance will be calculated based on the relevant multiplier calculation (see 6.5 of the United Utilities Charges Scheme 2024/2025).
The income offset allowance for properties that are not houses may be expressed as a decimal as well as a whole number.
If the water fittings information is not made available at the time of application, the income offset allowance will be calculated based on a fixed allowance per plot constructed as detailed above.</t>
  </si>
  <si>
    <t>Income offset allowance for each premise benefitting from a water connection (applies to connections made between 1 April 2024 - 31 March 2025. For connections made on or after 1 April 2025 the income offset will be £0.00 zero)</t>
  </si>
  <si>
    <t>Point of connection enquiry</t>
  </si>
  <si>
    <r>
      <t xml:space="preserve">&lt; The income offset allowance is </t>
    </r>
    <r>
      <rPr>
        <b/>
        <sz val="11"/>
        <color rgb="FFFF0000"/>
        <rFont val="Calibri"/>
        <family val="2"/>
        <scheme val="minor"/>
      </rPr>
      <t>payable by us to you</t>
    </r>
    <r>
      <rPr>
        <sz val="11"/>
        <color rgb="FFFF0000"/>
        <rFont val="Calibri"/>
        <family val="2"/>
        <scheme val="minor"/>
      </rPr>
      <t xml:space="preserve"> as each plot / premise is connected - </t>
    </r>
    <r>
      <rPr>
        <b/>
        <sz val="11"/>
        <color rgb="FFFF0000"/>
        <rFont val="Calibri"/>
        <family val="2"/>
        <scheme val="minor"/>
      </rPr>
      <t>we</t>
    </r>
    <r>
      <rPr>
        <sz val="11"/>
        <color rgb="FFFF0000"/>
        <rFont val="Calibri"/>
        <family val="2"/>
        <scheme val="minor"/>
      </rPr>
      <t xml:space="preserve"> pay this when we are fully informed of each connection </t>
    </r>
    <r>
      <rPr>
        <b/>
        <sz val="11"/>
        <color rgb="FFFF0000"/>
        <rFont val="Calibri"/>
        <family val="2"/>
        <scheme val="minor"/>
      </rPr>
      <t>you</t>
    </r>
    <r>
      <rPr>
        <sz val="11"/>
        <color rgb="FFFF0000"/>
        <rFont val="Calibri"/>
        <family val="2"/>
        <scheme val="minor"/>
      </rPr>
      <t xml:space="preserve"> make. The income offset applies to connections made between 1 April 2024 - 31 March 2025. For connections made on or after 1 April 2025 the income offset will be £0.00 (zero)</t>
    </r>
  </si>
  <si>
    <t>10.1.1</t>
  </si>
  <si>
    <t>10.1.3</t>
  </si>
  <si>
    <t>10.1.2</t>
  </si>
  <si>
    <t>4.7.3</t>
  </si>
  <si>
    <t>4.7.6</t>
  </si>
  <si>
    <t>4.7.4</t>
  </si>
  <si>
    <t>4.7.5</t>
  </si>
  <si>
    <t>4.7.2</t>
  </si>
  <si>
    <t>4.7.1</t>
  </si>
  <si>
    <t>4.4.8</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</si>
</sst>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8" formatCode="&quot;£&quot;#,##0.00;[Red]\-&quot;£&quot;#,##0.00"/>
    <numFmt numFmtId="44" formatCode="_-&quot;£&quot;* #,##0.00_-;\-&quot;£&quot;* #,##0.00_-;_-&quot;£&quot;* &quot;-&quot;??_-;_-@_-"/>
    <numFmt numFmtId="164" formatCode="dd/mm/yyyy;@"/>
    <numFmt numFmtId="165" formatCode="&quot;£&quot;#,##0.00"/>
  </numFmts>
  <fonts count="39" x14ac:knownFonts="1">
    <font>
      <sz val="11"/>
      <color theme="1"/>
      <name val="Calibri"/>
      <family val="2"/>
      <scheme val="minor"/>
    </font>
    <font>
      <sz val="10"/>
      <color theme="1"/>
      <name val="Calibri"/>
      <family val="2"/>
      <scheme val="minor"/>
    </font>
    <font>
      <b/>
      <u/>
      <sz val="12"/>
      <color theme="1"/>
      <name val="Calibri"/>
      <family val="2"/>
      <scheme val="minor"/>
    </font>
    <font>
      <b/>
      <u/>
      <sz val="10"/>
      <color theme="1"/>
      <name val="Calibri"/>
      <family val="2"/>
      <scheme val="minor"/>
    </font>
    <font>
      <b/>
      <sz val="10"/>
      <color theme="1"/>
      <name val="Calibri"/>
      <family val="2"/>
      <scheme val="minor"/>
    </font>
    <font>
      <b/>
      <sz val="10"/>
      <color theme="0"/>
      <name val="Calibri"/>
      <family val="2"/>
    </font>
    <font>
      <sz val="10"/>
      <name val="Calibri"/>
      <family val="2"/>
    </font>
    <font>
      <vertAlign val="superscript"/>
      <sz val="10"/>
      <name val="Calibri"/>
      <family val="2"/>
    </font>
    <font>
      <sz val="10"/>
      <color theme="1"/>
      <name val="Calibri"/>
      <family val="2"/>
    </font>
    <font>
      <sz val="10"/>
      <name val="Calibri"/>
      <family val="2"/>
      <scheme val="minor"/>
    </font>
    <font>
      <vertAlign val="superscript"/>
      <sz val="10"/>
      <color theme="1"/>
      <name val="Calibri"/>
      <family val="2"/>
      <scheme val="minor"/>
    </font>
    <font>
      <b/>
      <sz val="9"/>
      <color indexed="81"/>
      <name val="Tahoma"/>
      <family val="2"/>
    </font>
    <font>
      <sz val="9"/>
      <color indexed="81"/>
      <name val="Tahoma"/>
      <family val="2"/>
    </font>
    <font>
      <sz val="12"/>
      <color theme="1"/>
      <name val="Calibri"/>
      <family val="2"/>
      <scheme val="minor"/>
    </font>
    <font>
      <sz val="14"/>
      <color theme="1"/>
      <name val="Calibri"/>
      <family val="2"/>
      <scheme val="minor"/>
    </font>
    <font>
      <b/>
      <u/>
      <sz val="16"/>
      <color theme="1"/>
      <name val="Calibri"/>
      <family val="2"/>
      <scheme val="minor"/>
    </font>
    <font>
      <sz val="16"/>
      <color theme="1"/>
      <name val="Calibri"/>
      <family val="2"/>
      <scheme val="minor"/>
    </font>
    <font>
      <b/>
      <u/>
      <sz val="20"/>
      <color theme="1"/>
      <name val="Calibri"/>
      <family val="2"/>
      <scheme val="minor"/>
    </font>
    <font>
      <b/>
      <sz val="11"/>
      <color theme="1"/>
      <name val="Calibri"/>
      <family val="2"/>
      <scheme val="minor"/>
    </font>
    <font>
      <b/>
      <sz val="14"/>
      <color rgb="FFFF0000"/>
      <name val="Calibri"/>
      <family val="2"/>
      <scheme val="minor"/>
    </font>
    <font>
      <sz val="10"/>
      <color rgb="FFFF0000"/>
      <name val="Calibri"/>
      <family val="2"/>
      <scheme val="minor"/>
    </font>
    <font>
      <b/>
      <sz val="18"/>
      <color theme="1"/>
      <name val="Calibri"/>
      <family val="2"/>
      <scheme val="minor"/>
    </font>
    <font>
      <sz val="10"/>
      <color rgb="FFFF0000"/>
      <name val="Calibri"/>
      <family val="2"/>
    </font>
    <font>
      <sz val="11"/>
      <color theme="0"/>
      <name val="Calibri"/>
      <family val="2"/>
      <scheme val="minor"/>
    </font>
    <font>
      <sz val="11"/>
      <name val="Calibri"/>
      <family val="2"/>
      <scheme val="minor"/>
    </font>
    <font>
      <b/>
      <sz val="10"/>
      <color theme="0"/>
      <name val="Calibri"/>
      <family val="2"/>
      <scheme val="minor"/>
    </font>
    <font>
      <sz val="11"/>
      <color theme="1"/>
      <name val="Calibri"/>
      <family val="2"/>
    </font>
    <font>
      <b/>
      <sz val="11"/>
      <color theme="1"/>
      <name val="Calibri"/>
      <family val="2"/>
    </font>
    <font>
      <sz val="11"/>
      <color rgb="FFFF0000"/>
      <name val="Calibri"/>
      <family val="2"/>
      <scheme val="minor"/>
    </font>
    <font>
      <b/>
      <sz val="13"/>
      <color rgb="FFFF0000"/>
      <name val="Calibri"/>
      <family val="2"/>
      <scheme val="minor"/>
    </font>
    <font>
      <b/>
      <sz val="12"/>
      <name val="Calibri"/>
      <family val="2"/>
    </font>
    <font>
      <sz val="11"/>
      <color rgb="FF000000"/>
      <name val="Calibri"/>
      <family val="2"/>
    </font>
    <font>
      <b/>
      <sz val="11"/>
      <color rgb="FF000000"/>
      <name val="Calibri"/>
      <family val="2"/>
    </font>
    <font>
      <b/>
      <sz val="12"/>
      <color rgb="FF000000"/>
      <name val="Calibri"/>
      <family val="2"/>
    </font>
    <font>
      <b/>
      <sz val="11"/>
      <color rgb="FFFF0000"/>
      <name val="Calibri"/>
      <family val="2"/>
      <scheme val="minor"/>
    </font>
    <font>
      <b/>
      <u/>
      <sz val="11"/>
      <color rgb="FFFF0000"/>
      <name val="Calibri"/>
      <family val="2"/>
      <scheme val="minor"/>
    </font>
    <font>
      <b/>
      <sz val="10"/>
      <name val="Calibri"/>
      <family val="2"/>
      <scheme val="minor"/>
    </font>
    <font>
      <vertAlign val="superscript"/>
      <sz val="10"/>
      <name val="Calibri"/>
      <family val="2"/>
      <scheme val="minor"/>
    </font>
    <font>
      <sz val="9"/>
      <color indexed="81"/>
      <name val="Tahoma"/>
      <charset val="1"/>
    </font>
  </fonts>
  <fills count="14">
    <fill>
      <patternFill patternType="none"/>
    </fill>
    <fill>
      <patternFill patternType="gray125"/>
    </fill>
    <fill>
      <patternFill patternType="solid">
        <fgColor theme="0"/>
        <bgColor indexed="64"/>
      </patternFill>
    </fill>
    <fill>
      <patternFill patternType="solid">
        <fgColor theme="4" tint="-0.249977111117893"/>
        <bgColor indexed="64"/>
      </patternFill>
    </fill>
    <fill>
      <patternFill patternType="solid">
        <fgColor theme="4" tint="0.59999389629810485"/>
        <bgColor indexed="64"/>
      </patternFill>
    </fill>
    <fill>
      <patternFill patternType="solid">
        <fgColor rgb="FFA8A87C"/>
        <bgColor indexed="64"/>
      </patternFill>
    </fill>
    <fill>
      <patternFill patternType="solid">
        <fgColor theme="7" tint="0.79998168889431442"/>
        <bgColor indexed="64"/>
      </patternFill>
    </fill>
    <fill>
      <patternFill patternType="solid">
        <fgColor rgb="FFFFF2CC"/>
        <bgColor indexed="64"/>
      </patternFill>
    </fill>
    <fill>
      <patternFill patternType="solid">
        <fgColor theme="7" tint="0.59999389629810485"/>
        <bgColor indexed="64"/>
      </patternFill>
    </fill>
    <fill>
      <patternFill patternType="solid">
        <fgColor theme="1" tint="0.249977111117893"/>
        <bgColor indexed="64"/>
      </patternFill>
    </fill>
    <fill>
      <patternFill patternType="solid">
        <fgColor theme="5" tint="0.79998168889431442"/>
        <bgColor indexed="64"/>
      </patternFill>
    </fill>
    <fill>
      <patternFill patternType="solid">
        <fgColor theme="9" tint="0.59999389629810485"/>
        <bgColor indexed="64"/>
      </patternFill>
    </fill>
    <fill>
      <patternFill patternType="solid">
        <fgColor rgb="FFBDD7EE"/>
        <bgColor indexed="64"/>
      </patternFill>
    </fill>
    <fill>
      <patternFill patternType="solid">
        <fgColor theme="8" tint="0.79998168889431442"/>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style="thin">
        <color indexed="64"/>
      </bottom>
      <diagonal/>
    </border>
    <border>
      <left style="thin">
        <color indexed="64"/>
      </left>
      <right/>
      <top style="thin">
        <color indexed="64"/>
      </top>
      <bottom/>
      <diagonal/>
    </border>
    <border>
      <left/>
      <right/>
      <top/>
      <bottom style="thin">
        <color indexed="64"/>
      </bottom>
      <diagonal/>
    </border>
    <border>
      <left style="medium">
        <color indexed="64"/>
      </left>
      <right style="thin">
        <color indexed="64"/>
      </right>
      <top/>
      <bottom style="thin">
        <color indexed="64"/>
      </bottom>
      <diagonal/>
    </border>
    <border>
      <left/>
      <right style="medium">
        <color indexed="64"/>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1">
    <xf numFmtId="0" fontId="0" fillId="0" borderId="0"/>
  </cellStyleXfs>
  <cellXfs count="307">
    <xf numFmtId="0" fontId="0" fillId="0" borderId="0" xfId="0"/>
    <xf numFmtId="0" fontId="1" fillId="2" borderId="0" xfId="0" applyFont="1" applyFill="1" applyBorder="1" applyProtection="1"/>
    <xf numFmtId="0" fontId="1" fillId="2" borderId="0" xfId="0" applyFont="1" applyFill="1" applyBorder="1" applyAlignment="1" applyProtection="1">
      <alignment horizontal="center"/>
    </xf>
    <xf numFmtId="0" fontId="1" fillId="2" borderId="0" xfId="0" applyFont="1" applyFill="1" applyBorder="1" applyAlignment="1" applyProtection="1">
      <alignment vertical="center"/>
    </xf>
    <xf numFmtId="0" fontId="3" fillId="2" borderId="0" xfId="0" applyFont="1" applyFill="1" applyBorder="1" applyAlignment="1" applyProtection="1">
      <alignment horizontal="center" vertical="center"/>
    </xf>
    <xf numFmtId="14" fontId="4" fillId="2" borderId="0" xfId="0" applyNumberFormat="1" applyFont="1" applyFill="1" applyBorder="1" applyAlignment="1" applyProtection="1">
      <alignment horizontal="left" vertical="center"/>
    </xf>
    <xf numFmtId="0" fontId="5" fillId="3" borderId="1" xfId="0" applyFont="1" applyFill="1" applyBorder="1" applyAlignment="1" applyProtection="1">
      <alignment horizontal="center" vertical="center" wrapText="1"/>
    </xf>
    <xf numFmtId="0" fontId="5" fillId="3" borderId="1" xfId="0" applyNumberFormat="1" applyFont="1" applyFill="1" applyBorder="1" applyAlignment="1" applyProtection="1">
      <alignment horizontal="center" vertical="center" wrapText="1"/>
    </xf>
    <xf numFmtId="44" fontId="8" fillId="4" borderId="1" xfId="0" applyNumberFormat="1" applyFont="1" applyFill="1" applyBorder="1" applyAlignment="1" applyProtection="1">
      <alignment vertical="center" wrapText="1"/>
    </xf>
    <xf numFmtId="0" fontId="1" fillId="0" borderId="1" xfId="0" applyFont="1" applyBorder="1" applyAlignment="1" applyProtection="1">
      <alignment horizontal="center" vertical="center"/>
    </xf>
    <xf numFmtId="0" fontId="1" fillId="0" borderId="1" xfId="0" applyFont="1" applyBorder="1" applyAlignment="1" applyProtection="1">
      <alignment horizontal="center" vertical="center"/>
      <protection locked="0"/>
    </xf>
    <xf numFmtId="0" fontId="8" fillId="0" borderId="1" xfId="0" applyFont="1" applyFill="1" applyBorder="1" applyAlignment="1" applyProtection="1">
      <alignment horizontal="center" vertical="center" wrapText="1"/>
    </xf>
    <xf numFmtId="0" fontId="4" fillId="2" borderId="4" xfId="0" applyFont="1" applyFill="1" applyBorder="1" applyAlignment="1" applyProtection="1">
      <alignment vertical="center" wrapText="1"/>
    </xf>
    <xf numFmtId="0" fontId="4" fillId="2" borderId="4" xfId="0" applyFont="1" applyFill="1" applyBorder="1" applyAlignment="1" applyProtection="1">
      <alignment horizontal="center" vertical="center" wrapText="1"/>
    </xf>
    <xf numFmtId="0" fontId="4" fillId="2" borderId="5" xfId="0" applyFont="1" applyFill="1" applyBorder="1" applyAlignment="1" applyProtection="1">
      <alignment vertical="center" wrapText="1"/>
    </xf>
    <xf numFmtId="44" fontId="4" fillId="5" borderId="1" xfId="0" applyNumberFormat="1" applyFont="1" applyFill="1" applyBorder="1" applyAlignment="1" applyProtection="1">
      <alignment vertical="center"/>
    </xf>
    <xf numFmtId="0" fontId="4" fillId="2" borderId="0" xfId="0" applyFont="1" applyFill="1" applyBorder="1" applyAlignment="1" applyProtection="1">
      <alignment vertical="center" wrapText="1"/>
    </xf>
    <xf numFmtId="0" fontId="1" fillId="2" borderId="1" xfId="0" applyFont="1" applyFill="1" applyBorder="1" applyAlignment="1" applyProtection="1">
      <alignment horizontal="center"/>
    </xf>
    <xf numFmtId="0" fontId="9" fillId="2" borderId="1" xfId="0" applyFont="1" applyFill="1" applyBorder="1" applyProtection="1"/>
    <xf numFmtId="0" fontId="1" fillId="2" borderId="1" xfId="0" applyFont="1" applyFill="1" applyBorder="1" applyProtection="1"/>
    <xf numFmtId="0" fontId="3" fillId="2" borderId="0" xfId="0" applyFont="1" applyFill="1" applyBorder="1" applyProtection="1"/>
    <xf numFmtId="0" fontId="13" fillId="2" borderId="0" xfId="0" applyFont="1" applyFill="1" applyBorder="1" applyProtection="1"/>
    <xf numFmtId="0" fontId="14" fillId="2" borderId="0" xfId="0" applyFont="1" applyFill="1" applyBorder="1" applyProtection="1"/>
    <xf numFmtId="0" fontId="16" fillId="2" borderId="0" xfId="0" applyFont="1" applyFill="1" applyBorder="1" applyProtection="1"/>
    <xf numFmtId="0" fontId="15" fillId="2" borderId="0" xfId="0" applyFont="1" applyFill="1" applyBorder="1" applyProtection="1"/>
    <xf numFmtId="0" fontId="17" fillId="2" borderId="0" xfId="0" applyFont="1" applyFill="1" applyProtection="1"/>
    <xf numFmtId="14" fontId="0" fillId="0" borderId="0" xfId="0" applyNumberFormat="1"/>
    <xf numFmtId="0" fontId="0" fillId="0" borderId="0" xfId="0" applyAlignment="1">
      <alignment wrapText="1"/>
    </xf>
    <xf numFmtId="44" fontId="1" fillId="6" borderId="1" xfId="0" applyNumberFormat="1" applyFont="1" applyFill="1" applyBorder="1" applyAlignment="1" applyProtection="1">
      <alignment vertical="center"/>
    </xf>
    <xf numFmtId="0" fontId="2" fillId="2" borderId="0" xfId="0" applyFont="1" applyFill="1" applyBorder="1" applyProtection="1"/>
    <xf numFmtId="0" fontId="1" fillId="0" borderId="0" xfId="0" applyFont="1" applyBorder="1" applyAlignment="1" applyProtection="1">
      <alignment vertical="center"/>
    </xf>
    <xf numFmtId="0" fontId="4" fillId="2" borderId="0" xfId="0" applyFont="1" applyFill="1" applyBorder="1"/>
    <xf numFmtId="0" fontId="1" fillId="0" borderId="0" xfId="0" applyFont="1" applyBorder="1" applyProtection="1"/>
    <xf numFmtId="0" fontId="10" fillId="2" borderId="0" xfId="0" applyFont="1" applyFill="1" applyBorder="1" applyProtection="1"/>
    <xf numFmtId="0" fontId="4" fillId="0" borderId="0" xfId="0" applyFont="1" applyBorder="1" applyAlignment="1" applyProtection="1">
      <alignment vertical="center" wrapText="1"/>
    </xf>
    <xf numFmtId="0" fontId="1" fillId="0" borderId="0" xfId="0" applyFont="1" applyBorder="1" applyAlignment="1" applyProtection="1">
      <alignment horizontal="center"/>
    </xf>
    <xf numFmtId="0" fontId="4" fillId="2" borderId="1" xfId="0" applyFont="1" applyFill="1" applyBorder="1" applyAlignment="1">
      <alignment vertical="center"/>
    </xf>
    <xf numFmtId="44" fontId="8" fillId="0" borderId="1" xfId="0" applyNumberFormat="1" applyFont="1" applyFill="1" applyBorder="1" applyAlignment="1" applyProtection="1">
      <alignment vertical="center" wrapText="1"/>
      <protection locked="0"/>
    </xf>
    <xf numFmtId="0" fontId="6" fillId="6" borderId="1" xfId="0" applyFont="1" applyFill="1" applyBorder="1" applyAlignment="1" applyProtection="1">
      <alignment horizontal="center" vertical="center" wrapText="1"/>
    </xf>
    <xf numFmtId="44" fontId="6" fillId="6" borderId="1" xfId="0" applyNumberFormat="1" applyFont="1" applyFill="1" applyBorder="1" applyAlignment="1" applyProtection="1">
      <alignment horizontal="center" vertical="center" wrapText="1"/>
    </xf>
    <xf numFmtId="0" fontId="6" fillId="6" borderId="1" xfId="0" applyFont="1" applyFill="1" applyBorder="1" applyAlignment="1" applyProtection="1">
      <alignment horizontal="left" vertical="center" wrapText="1"/>
    </xf>
    <xf numFmtId="0" fontId="8" fillId="6" borderId="1" xfId="0" applyFont="1" applyFill="1" applyBorder="1" applyAlignment="1" applyProtection="1">
      <alignment horizontal="center" vertical="center" wrapText="1"/>
    </xf>
    <xf numFmtId="0" fontId="6" fillId="6" borderId="1" xfId="0" applyFont="1" applyFill="1" applyBorder="1" applyAlignment="1" applyProtection="1">
      <alignment vertical="center" wrapText="1"/>
    </xf>
    <xf numFmtId="0" fontId="1" fillId="6" borderId="1" xfId="0" applyFont="1" applyFill="1" applyBorder="1" applyAlignment="1" applyProtection="1">
      <alignment horizontal="center" vertical="center" wrapText="1"/>
    </xf>
    <xf numFmtId="0" fontId="1" fillId="6" borderId="1" xfId="0" applyFont="1" applyFill="1" applyBorder="1" applyAlignment="1" applyProtection="1">
      <alignment vertical="center" wrapText="1"/>
    </xf>
    <xf numFmtId="0" fontId="5" fillId="3" borderId="1" xfId="0" applyNumberFormat="1" applyFont="1" applyFill="1" applyBorder="1" applyAlignment="1" applyProtection="1">
      <alignment horizontal="center" vertical="center" wrapText="1"/>
    </xf>
    <xf numFmtId="0" fontId="0" fillId="2" borderId="0" xfId="0" applyFill="1"/>
    <xf numFmtId="0" fontId="18" fillId="0" borderId="0" xfId="0" applyFont="1"/>
    <xf numFmtId="0" fontId="14" fillId="2" borderId="0" xfId="0" quotePrefix="1" applyFont="1" applyFill="1" applyBorder="1" applyAlignment="1" applyProtection="1">
      <alignment horizontal="center" vertical="top"/>
    </xf>
    <xf numFmtId="0" fontId="4" fillId="7" borderId="4" xfId="0" applyFont="1" applyFill="1" applyBorder="1" applyAlignment="1" applyProtection="1">
      <alignment horizontal="center" vertical="center" wrapText="1"/>
    </xf>
    <xf numFmtId="0" fontId="5" fillId="3" borderId="22" xfId="0" applyFont="1" applyFill="1" applyBorder="1" applyAlignment="1" applyProtection="1">
      <alignment horizontal="center" vertical="center" wrapText="1"/>
    </xf>
    <xf numFmtId="0" fontId="5" fillId="3" borderId="23" xfId="0" applyFont="1" applyFill="1" applyBorder="1" applyAlignment="1" applyProtection="1">
      <alignment horizontal="center" vertical="center" wrapText="1"/>
    </xf>
    <xf numFmtId="0" fontId="5" fillId="3" borderId="24" xfId="0" applyFont="1" applyFill="1" applyBorder="1" applyAlignment="1" applyProtection="1">
      <alignment horizontal="center" vertical="center" wrapText="1"/>
    </xf>
    <xf numFmtId="0" fontId="4" fillId="5" borderId="12" xfId="0" applyFont="1" applyFill="1" applyBorder="1" applyAlignment="1" applyProtection="1">
      <alignment horizontal="right" vertical="center"/>
    </xf>
    <xf numFmtId="0" fontId="22" fillId="2" borderId="1" xfId="0" applyFont="1" applyFill="1" applyBorder="1" applyAlignment="1" applyProtection="1">
      <alignment vertical="center" wrapText="1"/>
    </xf>
    <xf numFmtId="2" fontId="4" fillId="5" borderId="13" xfId="0" applyNumberFormat="1" applyFont="1" applyFill="1" applyBorder="1" applyAlignment="1" applyProtection="1">
      <alignment vertical="center"/>
    </xf>
    <xf numFmtId="0" fontId="23" fillId="0" borderId="0" xfId="0" applyFont="1"/>
    <xf numFmtId="0" fontId="0" fillId="0" borderId="20" xfId="0" applyBorder="1" applyProtection="1">
      <protection locked="0"/>
    </xf>
    <xf numFmtId="0" fontId="24" fillId="0" borderId="0" xfId="0" applyFont="1" applyProtection="1"/>
    <xf numFmtId="0" fontId="1" fillId="2" borderId="1" xfId="0" applyFont="1" applyFill="1" applyBorder="1" applyAlignment="1" applyProtection="1">
      <alignment horizontal="center" vertical="center"/>
    </xf>
    <xf numFmtId="0" fontId="4" fillId="2" borderId="0" xfId="0" applyFont="1" applyFill="1" applyBorder="1" applyAlignment="1" applyProtection="1">
      <alignment horizontal="right" vertical="center"/>
    </xf>
    <xf numFmtId="0" fontId="0" fillId="0" borderId="0" xfId="0" applyAlignment="1"/>
    <xf numFmtId="0" fontId="2" fillId="2" borderId="0" xfId="0" applyFont="1" applyFill="1" applyProtection="1"/>
    <xf numFmtId="0" fontId="1" fillId="2" borderId="0" xfId="0" applyFont="1" applyFill="1" applyProtection="1"/>
    <xf numFmtId="0" fontId="1" fillId="2" borderId="0" xfId="0" applyFont="1" applyFill="1" applyAlignment="1" applyProtection="1">
      <alignment horizontal="center"/>
    </xf>
    <xf numFmtId="0" fontId="3" fillId="2" borderId="0" xfId="0" applyFont="1" applyFill="1" applyAlignment="1" applyProtection="1">
      <alignment horizontal="center"/>
    </xf>
    <xf numFmtId="0" fontId="3" fillId="2" borderId="0" xfId="0" applyFont="1" applyFill="1" applyProtection="1"/>
    <xf numFmtId="44" fontId="1" fillId="2" borderId="0" xfId="0" applyNumberFormat="1" applyFont="1" applyFill="1" applyProtection="1"/>
    <xf numFmtId="0" fontId="1" fillId="2" borderId="0" xfId="0" applyFont="1" applyFill="1" applyBorder="1" applyAlignment="1" applyProtection="1">
      <alignment horizontal="center" vertical="center" wrapText="1"/>
    </xf>
    <xf numFmtId="0" fontId="1" fillId="2" borderId="0" xfId="0" applyFont="1" applyFill="1" applyAlignment="1" applyProtection="1">
      <alignment horizontal="center" vertical="center"/>
    </xf>
    <xf numFmtId="0" fontId="1" fillId="2" borderId="0" xfId="0" applyFont="1" applyFill="1" applyAlignment="1" applyProtection="1">
      <alignment vertical="center"/>
    </xf>
    <xf numFmtId="44" fontId="1" fillId="2" borderId="0" xfId="0" applyNumberFormat="1" applyFont="1" applyFill="1" applyAlignment="1" applyProtection="1">
      <alignment vertical="center"/>
    </xf>
    <xf numFmtId="1" fontId="4" fillId="2" borderId="1" xfId="0" applyNumberFormat="1" applyFont="1" applyFill="1" applyBorder="1" applyAlignment="1" applyProtection="1">
      <alignment horizontal="left" vertical="center"/>
      <protection locked="0"/>
    </xf>
    <xf numFmtId="0" fontId="4" fillId="2" borderId="7" xfId="0" applyFont="1" applyFill="1" applyBorder="1" applyAlignment="1">
      <alignment vertical="center"/>
    </xf>
    <xf numFmtId="164" fontId="4" fillId="2" borderId="7" xfId="0" applyNumberFormat="1" applyFont="1" applyFill="1" applyBorder="1" applyAlignment="1" applyProtection="1">
      <alignment horizontal="left" vertical="center"/>
      <protection locked="0"/>
    </xf>
    <xf numFmtId="0" fontId="3" fillId="2" borderId="0" xfId="0" applyFont="1" applyFill="1" applyAlignment="1" applyProtection="1">
      <alignment horizontal="center" vertical="center"/>
    </xf>
    <xf numFmtId="0" fontId="4" fillId="2" borderId="1" xfId="0" applyFont="1" applyFill="1" applyBorder="1" applyAlignment="1">
      <alignment vertical="center" wrapText="1"/>
    </xf>
    <xf numFmtId="165" fontId="4" fillId="2" borderId="1" xfId="0" applyNumberFormat="1" applyFont="1" applyFill="1" applyBorder="1" applyAlignment="1" applyProtection="1">
      <alignment horizontal="left" vertical="center"/>
      <protection locked="0"/>
    </xf>
    <xf numFmtId="0" fontId="3" fillId="2" borderId="0" xfId="0" applyNumberFormat="1" applyFont="1" applyFill="1" applyProtection="1"/>
    <xf numFmtId="0" fontId="4" fillId="2" borderId="0" xfId="0" applyFont="1" applyFill="1" applyBorder="1" applyAlignment="1">
      <alignment horizontal="left" vertical="center"/>
    </xf>
    <xf numFmtId="0" fontId="2" fillId="2" borderId="0" xfId="0" applyNumberFormat="1" applyFont="1" applyFill="1" applyProtection="1"/>
    <xf numFmtId="0" fontId="1" fillId="0" borderId="0" xfId="0" applyFont="1" applyProtection="1"/>
    <xf numFmtId="9" fontId="1" fillId="2" borderId="0" xfId="0" applyNumberFormat="1" applyFont="1" applyFill="1" applyProtection="1"/>
    <xf numFmtId="0" fontId="1" fillId="0" borderId="0" xfId="0" applyFont="1" applyAlignment="1" applyProtection="1">
      <alignment vertical="center"/>
    </xf>
    <xf numFmtId="9" fontId="1" fillId="2" borderId="0" xfId="0" applyNumberFormat="1" applyFont="1" applyFill="1" applyAlignment="1" applyProtection="1">
      <alignment vertical="center"/>
    </xf>
    <xf numFmtId="1" fontId="1" fillId="2" borderId="0" xfId="0" applyNumberFormat="1" applyFont="1" applyFill="1" applyBorder="1" applyAlignment="1" applyProtection="1">
      <alignment horizontal="left" vertical="center"/>
    </xf>
    <xf numFmtId="0" fontId="4" fillId="2" borderId="0" xfId="0" applyFont="1" applyFill="1" applyAlignment="1" applyProtection="1">
      <alignment vertical="center" wrapText="1"/>
    </xf>
    <xf numFmtId="0" fontId="3" fillId="2" borderId="0" xfId="0" applyFont="1" applyFill="1" applyAlignment="1" applyProtection="1">
      <alignment vertical="center"/>
    </xf>
    <xf numFmtId="0" fontId="4" fillId="2" borderId="0" xfId="0" applyNumberFormat="1" applyFont="1" applyFill="1"/>
    <xf numFmtId="9" fontId="5" fillId="3" borderId="1" xfId="0" applyNumberFormat="1" applyFont="1" applyFill="1" applyBorder="1" applyAlignment="1" applyProtection="1">
      <alignment horizontal="center" vertical="center" wrapText="1"/>
    </xf>
    <xf numFmtId="44" fontId="5" fillId="3" borderId="1" xfId="0" applyNumberFormat="1" applyFont="1" applyFill="1" applyBorder="1" applyAlignment="1" applyProtection="1">
      <alignment horizontal="center" vertical="center" wrapText="1"/>
    </xf>
    <xf numFmtId="0" fontId="1" fillId="0" borderId="1" xfId="0" applyFont="1" applyBorder="1" applyAlignment="1" applyProtection="1">
      <alignment vertical="center" wrapText="1"/>
    </xf>
    <xf numFmtId="0" fontId="6" fillId="0" borderId="1" xfId="0" applyNumberFormat="1" applyFont="1" applyBorder="1" applyAlignment="1" applyProtection="1">
      <alignment horizontal="center" vertical="center" wrapText="1"/>
    </xf>
    <xf numFmtId="0" fontId="6" fillId="0" borderId="1" xfId="0" applyNumberFormat="1" applyFont="1" applyFill="1" applyBorder="1" applyAlignment="1" applyProtection="1">
      <alignment vertical="center" wrapText="1"/>
    </xf>
    <xf numFmtId="44" fontId="1" fillId="0" borderId="1" xfId="0" applyNumberFormat="1" applyFont="1" applyBorder="1" applyAlignment="1" applyProtection="1">
      <alignment vertical="center"/>
    </xf>
    <xf numFmtId="9" fontId="1" fillId="0" borderId="1" xfId="0" applyNumberFormat="1" applyFont="1" applyFill="1" applyBorder="1" applyAlignment="1" applyProtection="1">
      <alignment vertical="center"/>
    </xf>
    <xf numFmtId="44" fontId="1" fillId="0" borderId="1" xfId="0" applyNumberFormat="1" applyFont="1" applyFill="1" applyBorder="1" applyAlignment="1" applyProtection="1">
      <alignment vertical="center"/>
    </xf>
    <xf numFmtId="0" fontId="1" fillId="0" borderId="1" xfId="0" applyFont="1" applyBorder="1" applyAlignment="1" applyProtection="1">
      <alignment vertical="center"/>
    </xf>
    <xf numFmtId="0" fontId="8" fillId="0" borderId="1" xfId="0" applyNumberFormat="1" applyFont="1" applyBorder="1" applyAlignment="1" applyProtection="1">
      <alignment horizontal="center" vertical="center" wrapText="1"/>
    </xf>
    <xf numFmtId="0" fontId="8" fillId="0" borderId="1" xfId="0" applyNumberFormat="1" applyFont="1" applyFill="1" applyBorder="1" applyAlignment="1" applyProtection="1">
      <alignment vertical="center" wrapText="1"/>
    </xf>
    <xf numFmtId="44" fontId="8" fillId="0" borderId="1" xfId="0" applyNumberFormat="1" applyFont="1" applyBorder="1" applyAlignment="1" applyProtection="1">
      <alignment horizontal="center" vertical="center" wrapText="1"/>
    </xf>
    <xf numFmtId="9" fontId="1" fillId="0" borderId="1" xfId="0" applyNumberFormat="1" applyFont="1" applyFill="1" applyBorder="1" applyAlignment="1" applyProtection="1">
      <alignment vertical="center"/>
      <protection locked="0"/>
    </xf>
    <xf numFmtId="0" fontId="1" fillId="2" borderId="1" xfId="0" applyFont="1" applyFill="1" applyBorder="1" applyAlignment="1" applyProtection="1">
      <alignment vertical="center"/>
    </xf>
    <xf numFmtId="44" fontId="8" fillId="0" borderId="1" xfId="0" applyNumberFormat="1" applyFont="1" applyFill="1" applyBorder="1" applyAlignment="1" applyProtection="1">
      <alignment horizontal="center" vertical="center" wrapText="1"/>
    </xf>
    <xf numFmtId="0" fontId="1" fillId="0" borderId="2" xfId="0" applyFont="1" applyBorder="1" applyAlignment="1" applyProtection="1">
      <alignment horizontal="center" vertical="center"/>
    </xf>
    <xf numFmtId="0" fontId="8" fillId="0" borderId="27" xfId="0" applyNumberFormat="1" applyFont="1" applyFill="1" applyBorder="1" applyAlignment="1" applyProtection="1">
      <alignment vertical="center" wrapText="1"/>
    </xf>
    <xf numFmtId="44" fontId="8" fillId="0" borderId="27" xfId="0" applyNumberFormat="1" applyFont="1" applyFill="1" applyBorder="1" applyAlignment="1" applyProtection="1">
      <alignment horizontal="center" vertical="center" wrapText="1"/>
    </xf>
    <xf numFmtId="0" fontId="1" fillId="0" borderId="0" xfId="0" applyFont="1" applyFill="1" applyAlignment="1" applyProtection="1">
      <alignment vertical="center"/>
    </xf>
    <xf numFmtId="0" fontId="1" fillId="0" borderId="1" xfId="0" applyFont="1" applyFill="1" applyBorder="1" applyAlignment="1" applyProtection="1">
      <alignment vertical="center"/>
    </xf>
    <xf numFmtId="0" fontId="1" fillId="0" borderId="1" xfId="0" applyFont="1" applyFill="1" applyBorder="1" applyAlignment="1" applyProtection="1">
      <alignment horizontal="center" vertical="center"/>
    </xf>
    <xf numFmtId="0" fontId="1" fillId="8" borderId="1" xfId="0" applyFont="1" applyFill="1" applyBorder="1" applyAlignment="1" applyProtection="1">
      <alignment horizontal="center" vertical="center"/>
    </xf>
    <xf numFmtId="0" fontId="4" fillId="0" borderId="1" xfId="0" applyFont="1" applyFill="1" applyBorder="1" applyAlignment="1" applyProtection="1">
      <alignment horizontal="center" vertical="center" wrapText="1"/>
    </xf>
    <xf numFmtId="0" fontId="9" fillId="0" borderId="1" xfId="0" applyFont="1" applyFill="1" applyBorder="1" applyAlignment="1" applyProtection="1">
      <alignment vertical="center"/>
    </xf>
    <xf numFmtId="0" fontId="9" fillId="0" borderId="1" xfId="0" applyFont="1" applyFill="1" applyBorder="1" applyAlignment="1" applyProtection="1">
      <alignment horizontal="center" vertical="center"/>
    </xf>
    <xf numFmtId="0" fontId="8" fillId="0" borderId="1" xfId="0" applyFont="1" applyFill="1" applyBorder="1" applyAlignment="1" applyProtection="1">
      <alignment vertical="center" wrapText="1"/>
    </xf>
    <xf numFmtId="0" fontId="8" fillId="0" borderId="1" xfId="0" applyNumberFormat="1" applyFont="1" applyFill="1" applyBorder="1" applyAlignment="1" applyProtection="1">
      <alignment horizontal="center" vertical="center" wrapText="1"/>
    </xf>
    <xf numFmtId="0" fontId="6" fillId="0" borderId="1" xfId="0" applyFont="1" applyFill="1" applyBorder="1" applyAlignment="1" applyProtection="1">
      <alignment vertical="center" wrapText="1"/>
    </xf>
    <xf numFmtId="0" fontId="1" fillId="0" borderId="1" xfId="0" applyFont="1" applyFill="1" applyBorder="1" applyAlignment="1" applyProtection="1">
      <alignment vertical="center" wrapText="1"/>
    </xf>
    <xf numFmtId="0" fontId="1" fillId="0" borderId="1" xfId="0" applyFont="1" applyBorder="1" applyAlignment="1" applyProtection="1">
      <alignment horizontal="center" vertical="center" wrapText="1"/>
    </xf>
    <xf numFmtId="0" fontId="1" fillId="0" borderId="1" xfId="0" applyNumberFormat="1" applyFont="1" applyBorder="1" applyAlignment="1" applyProtection="1">
      <alignment horizontal="center" vertical="center" wrapText="1"/>
    </xf>
    <xf numFmtId="0" fontId="4" fillId="2" borderId="4" xfId="0" applyNumberFormat="1" applyFont="1" applyFill="1" applyBorder="1" applyAlignment="1" applyProtection="1">
      <alignment vertical="center" wrapText="1"/>
    </xf>
    <xf numFmtId="0" fontId="25" fillId="9" borderId="2" xfId="0" applyNumberFormat="1" applyFont="1" applyFill="1" applyBorder="1" applyAlignment="1" applyProtection="1">
      <alignment vertical="center" wrapText="1"/>
    </xf>
    <xf numFmtId="0" fontId="25" fillId="9" borderId="6" xfId="0" applyFont="1" applyFill="1" applyBorder="1" applyAlignment="1" applyProtection="1">
      <alignment vertical="center" wrapText="1"/>
    </xf>
    <xf numFmtId="44" fontId="25" fillId="9" borderId="1" xfId="0" applyNumberFormat="1" applyFont="1" applyFill="1" applyBorder="1" applyAlignment="1" applyProtection="1">
      <alignment vertical="center"/>
    </xf>
    <xf numFmtId="9" fontId="1" fillId="9" borderId="0" xfId="0" applyNumberFormat="1" applyFont="1" applyFill="1" applyProtection="1"/>
    <xf numFmtId="0" fontId="9" fillId="10" borderId="1" xfId="0" applyFont="1" applyFill="1" applyBorder="1" applyAlignment="1" applyProtection="1">
      <alignment vertical="center"/>
    </xf>
    <xf numFmtId="0" fontId="9" fillId="0" borderId="1" xfId="0" applyFont="1" applyBorder="1" applyAlignment="1" applyProtection="1">
      <alignment horizontal="center" vertical="center"/>
    </xf>
    <xf numFmtId="0" fontId="9" fillId="11" borderId="1" xfId="0" applyFont="1" applyFill="1" applyBorder="1" applyAlignment="1" applyProtection="1">
      <alignment vertical="center"/>
    </xf>
    <xf numFmtId="0" fontId="4" fillId="2" borderId="0" xfId="0" applyFont="1" applyFill="1" applyBorder="1" applyAlignment="1" applyProtection="1">
      <alignment horizontal="center" vertical="center" wrapText="1"/>
    </xf>
    <xf numFmtId="0" fontId="1" fillId="2" borderId="0" xfId="0" applyFont="1" applyFill="1" applyBorder="1" applyAlignment="1" applyProtection="1">
      <alignment vertical="center" wrapText="1"/>
    </xf>
    <xf numFmtId="0" fontId="1" fillId="2" borderId="0" xfId="0" applyNumberFormat="1" applyFont="1" applyFill="1" applyBorder="1" applyAlignment="1" applyProtection="1">
      <alignment horizontal="center" vertical="center" wrapText="1"/>
    </xf>
    <xf numFmtId="0" fontId="25" fillId="9" borderId="28" xfId="0" applyNumberFormat="1" applyFont="1" applyFill="1" applyBorder="1" applyAlignment="1" applyProtection="1">
      <alignment vertical="center" wrapText="1"/>
    </xf>
    <xf numFmtId="0" fontId="25" fillId="9" borderId="4" xfId="0" applyFont="1" applyFill="1" applyBorder="1" applyAlignment="1" applyProtection="1">
      <alignment vertical="center" wrapText="1"/>
    </xf>
    <xf numFmtId="0" fontId="25" fillId="9" borderId="5" xfId="0" applyFont="1" applyFill="1" applyBorder="1" applyAlignment="1" applyProtection="1">
      <alignment vertical="center" wrapText="1"/>
    </xf>
    <xf numFmtId="44" fontId="25" fillId="9" borderId="7" xfId="0" applyNumberFormat="1" applyFont="1" applyFill="1" applyBorder="1" applyAlignment="1" applyProtection="1">
      <alignment vertical="center"/>
    </xf>
    <xf numFmtId="9" fontId="1" fillId="9" borderId="1" xfId="0" applyNumberFormat="1" applyFont="1" applyFill="1" applyBorder="1" applyProtection="1"/>
    <xf numFmtId="0" fontId="1" fillId="2" borderId="1" xfId="0" applyFont="1" applyFill="1" applyBorder="1" applyAlignment="1" applyProtection="1">
      <alignment vertical="center" wrapText="1"/>
    </xf>
    <xf numFmtId="0" fontId="1" fillId="2" borderId="1" xfId="0" applyNumberFormat="1" applyFont="1" applyFill="1" applyBorder="1" applyAlignment="1" applyProtection="1">
      <alignment horizontal="center" vertical="center" wrapText="1"/>
    </xf>
    <xf numFmtId="0" fontId="9" fillId="0" borderId="1" xfId="0" applyNumberFormat="1" applyFont="1" applyFill="1" applyBorder="1" applyAlignment="1" applyProtection="1">
      <alignment vertical="center" wrapText="1"/>
    </xf>
    <xf numFmtId="0" fontId="25" fillId="0" borderId="1" xfId="0" applyFont="1" applyFill="1" applyBorder="1" applyAlignment="1" applyProtection="1">
      <alignment vertical="center" wrapText="1"/>
    </xf>
    <xf numFmtId="0" fontId="9" fillId="0" borderId="1" xfId="0" applyFont="1" applyFill="1" applyBorder="1" applyAlignment="1" applyProtection="1">
      <alignment horizontal="center" vertical="center" wrapText="1"/>
    </xf>
    <xf numFmtId="0" fontId="1" fillId="2" borderId="0" xfId="0" applyNumberFormat="1" applyFont="1" applyFill="1" applyAlignment="1" applyProtection="1">
      <alignment vertical="center"/>
    </xf>
    <xf numFmtId="0" fontId="25" fillId="9" borderId="27" xfId="0" applyNumberFormat="1" applyFont="1" applyFill="1" applyBorder="1" applyAlignment="1" applyProtection="1">
      <alignment vertical="center"/>
    </xf>
    <xf numFmtId="0" fontId="25" fillId="9" borderId="29" xfId="0" applyFont="1" applyFill="1" applyBorder="1" applyAlignment="1" applyProtection="1">
      <alignment vertical="center"/>
    </xf>
    <xf numFmtId="0" fontId="25" fillId="9" borderId="9" xfId="0" applyFont="1" applyFill="1" applyBorder="1" applyAlignment="1" applyProtection="1">
      <alignment vertical="center"/>
    </xf>
    <xf numFmtId="44" fontId="25" fillId="9" borderId="8" xfId="0" applyNumberFormat="1" applyFont="1" applyFill="1" applyBorder="1" applyAlignment="1" applyProtection="1">
      <alignment vertical="center"/>
    </xf>
    <xf numFmtId="0" fontId="1" fillId="2" borderId="0" xfId="0" applyNumberFormat="1" applyFont="1" applyFill="1" applyProtection="1"/>
    <xf numFmtId="0" fontId="1" fillId="2" borderId="1" xfId="0" applyNumberFormat="1" applyFont="1" applyFill="1" applyBorder="1" applyAlignment="1" applyProtection="1">
      <alignment horizontal="center" vertical="center"/>
    </xf>
    <xf numFmtId="0" fontId="9" fillId="2" borderId="1" xfId="0" applyFont="1" applyFill="1" applyBorder="1" applyAlignment="1" applyProtection="1">
      <alignment vertical="center"/>
    </xf>
    <xf numFmtId="0" fontId="4" fillId="0" borderId="0" xfId="0" applyFont="1" applyAlignment="1" applyProtection="1">
      <alignment vertical="center" wrapText="1"/>
    </xf>
    <xf numFmtId="0" fontId="1" fillId="0" borderId="0" xfId="0" applyFont="1" applyAlignment="1" applyProtection="1">
      <alignment horizontal="center"/>
    </xf>
    <xf numFmtId="0" fontId="1" fillId="0" borderId="0" xfId="0" applyNumberFormat="1" applyFont="1" applyProtection="1"/>
    <xf numFmtId="9" fontId="1" fillId="0" borderId="0" xfId="0" applyNumberFormat="1" applyFont="1" applyProtection="1"/>
    <xf numFmtId="44" fontId="1" fillId="0" borderId="0" xfId="0" applyNumberFormat="1" applyFont="1" applyProtection="1"/>
    <xf numFmtId="0" fontId="0" fillId="0" borderId="0" xfId="0" applyAlignment="1">
      <alignment horizontal="center"/>
    </xf>
    <xf numFmtId="0" fontId="29" fillId="2" borderId="0" xfId="0" applyFont="1" applyFill="1" applyBorder="1" applyAlignment="1" applyProtection="1">
      <alignment vertical="center" wrapText="1"/>
    </xf>
    <xf numFmtId="0" fontId="29" fillId="0" borderId="0" xfId="0" applyFont="1"/>
    <xf numFmtId="0" fontId="30" fillId="7" borderId="30" xfId="0" applyFont="1" applyFill="1" applyBorder="1" applyAlignment="1" applyProtection="1">
      <alignment horizontal="left" vertical="center" wrapText="1"/>
    </xf>
    <xf numFmtId="0" fontId="31" fillId="6" borderId="19" xfId="0" applyFont="1" applyFill="1" applyBorder="1" applyAlignment="1" applyProtection="1">
      <alignment vertical="center" wrapText="1"/>
    </xf>
    <xf numFmtId="0" fontId="28" fillId="0" borderId="0" xfId="0" applyFont="1" applyAlignment="1">
      <alignment horizontal="left"/>
    </xf>
    <xf numFmtId="0" fontId="33" fillId="6" borderId="19" xfId="0" applyFont="1" applyFill="1" applyBorder="1" applyAlignment="1" applyProtection="1">
      <alignment vertical="center" wrapText="1"/>
    </xf>
    <xf numFmtId="0" fontId="31" fillId="6" borderId="32" xfId="0" applyFont="1" applyFill="1" applyBorder="1" applyAlignment="1" applyProtection="1">
      <alignment vertical="center" wrapText="1"/>
    </xf>
    <xf numFmtId="0" fontId="32" fillId="6" borderId="25" xfId="0" applyFont="1" applyFill="1" applyBorder="1" applyAlignment="1" applyProtection="1">
      <alignment vertical="center" wrapText="1"/>
    </xf>
    <xf numFmtId="0" fontId="0" fillId="7" borderId="31" xfId="0" applyFill="1" applyBorder="1"/>
    <xf numFmtId="165" fontId="27" fillId="7" borderId="26" xfId="0" applyNumberFormat="1" applyFont="1" applyFill="1" applyBorder="1" applyAlignment="1" applyProtection="1">
      <alignment horizontal="right" vertical="center" wrapText="1"/>
    </xf>
    <xf numFmtId="0" fontId="33" fillId="12" borderId="19" xfId="0" applyFont="1" applyFill="1" applyBorder="1" applyAlignment="1" applyProtection="1">
      <alignment vertical="center" wrapText="1"/>
    </xf>
    <xf numFmtId="0" fontId="31" fillId="12" borderId="19" xfId="0" applyFont="1" applyFill="1" applyBorder="1" applyAlignment="1" applyProtection="1">
      <alignment vertical="center" wrapText="1"/>
    </xf>
    <xf numFmtId="0" fontId="33" fillId="11" borderId="19" xfId="0" applyFont="1" applyFill="1" applyBorder="1" applyAlignment="1" applyProtection="1">
      <alignment vertical="center" wrapText="1"/>
    </xf>
    <xf numFmtId="0" fontId="28" fillId="0" borderId="0" xfId="0" applyFont="1" applyAlignment="1"/>
    <xf numFmtId="0" fontId="31" fillId="6" borderId="36" xfId="0" applyFont="1" applyFill="1" applyBorder="1" applyAlignment="1" applyProtection="1">
      <alignment vertical="center" wrapText="1"/>
    </xf>
    <xf numFmtId="44" fontId="26" fillId="7" borderId="37" xfId="0" applyNumberFormat="1" applyFont="1" applyFill="1" applyBorder="1" applyAlignment="1" applyProtection="1">
      <alignment horizontal="center" vertical="center" wrapText="1"/>
    </xf>
    <xf numFmtId="44" fontId="26" fillId="7" borderId="34" xfId="0" applyNumberFormat="1" applyFont="1" applyFill="1" applyBorder="1" applyAlignment="1" applyProtection="1">
      <alignment horizontal="center" vertical="center" wrapText="1"/>
    </xf>
    <xf numFmtId="0" fontId="31" fillId="6" borderId="36" xfId="0" applyFont="1" applyFill="1" applyBorder="1" applyAlignment="1" applyProtection="1">
      <alignment vertical="center"/>
    </xf>
    <xf numFmtId="44" fontId="26" fillId="7" borderId="33" xfId="0" applyNumberFormat="1" applyFont="1" applyFill="1" applyBorder="1" applyAlignment="1" applyProtection="1">
      <alignment horizontal="center" vertical="center" wrapText="1"/>
    </xf>
    <xf numFmtId="0" fontId="26" fillId="7" borderId="38" xfId="0" applyNumberFormat="1" applyFont="1" applyFill="1" applyBorder="1" applyAlignment="1" applyProtection="1">
      <alignment horizontal="center" vertical="center" wrapText="1"/>
    </xf>
    <xf numFmtId="44" fontId="26" fillId="7" borderId="39" xfId="0" applyNumberFormat="1" applyFont="1" applyFill="1" applyBorder="1" applyAlignment="1" applyProtection="1">
      <alignment horizontal="center" vertical="center" wrapText="1"/>
    </xf>
    <xf numFmtId="44" fontId="26" fillId="7" borderId="40" xfId="0" applyNumberFormat="1" applyFont="1" applyFill="1" applyBorder="1" applyAlignment="1" applyProtection="1">
      <alignment horizontal="center" vertical="center" wrapText="1"/>
    </xf>
    <xf numFmtId="0" fontId="31" fillId="11" borderId="36" xfId="0" applyFont="1" applyFill="1" applyBorder="1" applyAlignment="1" applyProtection="1">
      <alignment vertical="center" wrapText="1"/>
    </xf>
    <xf numFmtId="0" fontId="26" fillId="11" borderId="33" xfId="0" applyNumberFormat="1" applyFont="1" applyFill="1" applyBorder="1" applyAlignment="1" applyProtection="1">
      <alignment horizontal="center" vertical="center" wrapText="1"/>
    </xf>
    <xf numFmtId="0" fontId="24" fillId="0" borderId="35" xfId="0" applyFont="1" applyBorder="1" applyProtection="1"/>
    <xf numFmtId="0" fontId="0" fillId="0" borderId="0" xfId="0" applyBorder="1" applyAlignment="1"/>
    <xf numFmtId="8" fontId="0" fillId="0" borderId="0" xfId="0" applyNumberFormat="1" applyAlignment="1">
      <alignment horizontal="center"/>
    </xf>
    <xf numFmtId="0" fontId="31" fillId="12" borderId="36" xfId="0" applyFont="1" applyFill="1" applyBorder="1" applyAlignment="1" applyProtection="1">
      <alignment vertical="center" wrapText="1"/>
    </xf>
    <xf numFmtId="0" fontId="26" fillId="12" borderId="33" xfId="0" applyNumberFormat="1" applyFont="1" applyFill="1" applyBorder="1" applyAlignment="1" applyProtection="1">
      <alignment horizontal="center" vertical="center" wrapText="1"/>
    </xf>
    <xf numFmtId="44" fontId="26" fillId="12" borderId="37" xfId="0" applyNumberFormat="1" applyFont="1" applyFill="1" applyBorder="1" applyAlignment="1" applyProtection="1">
      <alignment horizontal="center" vertical="center" wrapText="1"/>
    </xf>
    <xf numFmtId="8" fontId="27" fillId="11" borderId="34" xfId="0" applyNumberFormat="1" applyFont="1" applyFill="1" applyBorder="1" applyAlignment="1" applyProtection="1">
      <alignment horizontal="right" vertical="center" wrapText="1"/>
    </xf>
    <xf numFmtId="49" fontId="14" fillId="2" borderId="0" xfId="0" quotePrefix="1" applyNumberFormat="1" applyFont="1" applyFill="1" applyBorder="1" applyAlignment="1" applyProtection="1">
      <alignment horizontal="center" vertical="top"/>
    </xf>
    <xf numFmtId="49" fontId="14" fillId="2" borderId="0" xfId="0" applyNumberFormat="1" applyFont="1" applyFill="1" applyBorder="1" applyProtection="1"/>
    <xf numFmtId="0" fontId="9" fillId="6" borderId="1" xfId="0" applyFont="1" applyFill="1" applyBorder="1" applyAlignment="1" applyProtection="1">
      <alignment vertical="center"/>
    </xf>
    <xf numFmtId="0" fontId="9" fillId="6" borderId="1" xfId="0" applyFont="1" applyFill="1" applyBorder="1" applyAlignment="1" applyProtection="1">
      <alignment vertical="center" wrapText="1"/>
    </xf>
    <xf numFmtId="0" fontId="1" fillId="0" borderId="1" xfId="0" applyFont="1" applyFill="1" applyBorder="1" applyAlignment="1" applyProtection="1">
      <alignment horizontal="center" vertical="center"/>
      <protection locked="0"/>
    </xf>
    <xf numFmtId="0" fontId="9" fillId="13" borderId="1" xfId="0" applyFont="1" applyFill="1" applyBorder="1" applyAlignment="1" applyProtection="1">
      <alignment vertical="center" wrapText="1"/>
    </xf>
    <xf numFmtId="44" fontId="26" fillId="12" borderId="34" xfId="0" applyNumberFormat="1" applyFont="1" applyFill="1" applyBorder="1" applyAlignment="1" applyProtection="1">
      <alignment horizontal="right" vertical="center" wrapText="1"/>
    </xf>
    <xf numFmtId="0" fontId="8" fillId="0" borderId="2" xfId="0" applyNumberFormat="1" applyFont="1" applyFill="1" applyBorder="1" applyAlignment="1" applyProtection="1">
      <alignment horizontal="center" vertical="center" wrapText="1"/>
    </xf>
    <xf numFmtId="0" fontId="1" fillId="0" borderId="2" xfId="0" applyFont="1" applyFill="1" applyBorder="1" applyAlignment="1" applyProtection="1">
      <alignment horizontal="center" vertical="center"/>
    </xf>
    <xf numFmtId="0" fontId="1" fillId="0" borderId="27" xfId="0" applyFont="1" applyFill="1" applyBorder="1" applyAlignment="1" applyProtection="1">
      <alignment horizontal="center" vertical="center"/>
    </xf>
    <xf numFmtId="0" fontId="9" fillId="8" borderId="1" xfId="0" applyFont="1" applyFill="1" applyBorder="1" applyAlignment="1" applyProtection="1">
      <alignment vertical="center"/>
    </xf>
    <xf numFmtId="0" fontId="1" fillId="8" borderId="1" xfId="0" applyNumberFormat="1" applyFont="1" applyFill="1" applyBorder="1" applyAlignment="1" applyProtection="1">
      <alignment horizontal="center" vertical="center"/>
    </xf>
    <xf numFmtId="0" fontId="0" fillId="0" borderId="0" xfId="0"/>
    <xf numFmtId="0" fontId="24" fillId="6" borderId="1" xfId="0" applyFont="1" applyFill="1" applyBorder="1" applyAlignment="1">
      <alignment horizontal="left" vertical="center" wrapText="1" readingOrder="1"/>
    </xf>
    <xf numFmtId="0" fontId="24" fillId="4" borderId="1" xfId="0" applyFont="1" applyFill="1" applyBorder="1" applyAlignment="1">
      <alignment horizontal="right" vertical="center" wrapText="1" readingOrder="1"/>
    </xf>
    <xf numFmtId="0" fontId="6" fillId="0" borderId="1" xfId="0" applyNumberFormat="1" applyFont="1" applyFill="1" applyBorder="1" applyAlignment="1" applyProtection="1">
      <alignment horizontal="center" vertical="center" wrapText="1"/>
      <protection locked="0"/>
    </xf>
    <xf numFmtId="0" fontId="8" fillId="6" borderId="4" xfId="0" applyFont="1" applyFill="1" applyBorder="1" applyAlignment="1" applyProtection="1">
      <alignment horizontal="center" vertical="center" wrapText="1"/>
    </xf>
    <xf numFmtId="0" fontId="1" fillId="6" borderId="5" xfId="0" applyFont="1" applyFill="1" applyBorder="1" applyAlignment="1" applyProtection="1">
      <alignment horizontal="center" vertical="center" wrapText="1"/>
    </xf>
    <xf numFmtId="0" fontId="9" fillId="0" borderId="1" xfId="0" applyFont="1" applyBorder="1" applyAlignment="1" applyProtection="1">
      <alignment vertical="center" wrapText="1"/>
    </xf>
    <xf numFmtId="44" fontId="6" fillId="0" borderId="1" xfId="0" applyNumberFormat="1" applyFont="1" applyBorder="1" applyAlignment="1" applyProtection="1">
      <alignment horizontal="center" vertical="center" wrapText="1"/>
    </xf>
    <xf numFmtId="44" fontId="6" fillId="4" borderId="1" xfId="0" applyNumberFormat="1" applyFont="1" applyFill="1" applyBorder="1" applyAlignment="1" applyProtection="1">
      <alignment vertical="center" wrapText="1"/>
    </xf>
    <xf numFmtId="0" fontId="9" fillId="0" borderId="1" xfId="0" applyFont="1" applyBorder="1" applyAlignment="1" applyProtection="1">
      <alignment horizontal="center" vertical="center"/>
      <protection locked="0"/>
    </xf>
    <xf numFmtId="44" fontId="9" fillId="0" borderId="1" xfId="0" applyNumberFormat="1" applyFont="1" applyBorder="1" applyAlignment="1" applyProtection="1">
      <alignment vertical="center"/>
    </xf>
    <xf numFmtId="9" fontId="9" fillId="0" borderId="1" xfId="0" applyNumberFormat="1" applyFont="1" applyFill="1" applyBorder="1" applyAlignment="1" applyProtection="1">
      <alignment vertical="center"/>
    </xf>
    <xf numFmtId="44" fontId="9" fillId="0" borderId="1" xfId="0" applyNumberFormat="1" applyFont="1" applyFill="1" applyBorder="1" applyAlignment="1" applyProtection="1">
      <alignment vertical="center"/>
    </xf>
    <xf numFmtId="0" fontId="9" fillId="2" borderId="0" xfId="0" applyFont="1" applyFill="1" applyAlignment="1" applyProtection="1">
      <alignment vertical="center"/>
    </xf>
    <xf numFmtId="9" fontId="9" fillId="0" borderId="1" xfId="0" applyNumberFormat="1" applyFont="1" applyFill="1" applyBorder="1" applyAlignment="1" applyProtection="1">
      <alignment vertical="center"/>
      <protection locked="0"/>
    </xf>
    <xf numFmtId="0" fontId="9" fillId="0" borderId="0" xfId="0" applyFont="1" applyAlignment="1" applyProtection="1">
      <alignment vertical="center"/>
    </xf>
    <xf numFmtId="0" fontId="6" fillId="0" borderId="1" xfId="0" applyFont="1" applyFill="1" applyBorder="1" applyAlignment="1" applyProtection="1">
      <alignment horizontal="center" vertical="center" wrapText="1"/>
    </xf>
    <xf numFmtId="0" fontId="6" fillId="0" borderId="8" xfId="0" applyNumberFormat="1" applyFont="1" applyFill="1" applyBorder="1" applyAlignment="1" applyProtection="1">
      <alignment horizontal="center" vertical="center" wrapText="1"/>
    </xf>
    <xf numFmtId="0" fontId="6" fillId="0" borderId="8" xfId="0" applyFont="1" applyFill="1" applyBorder="1" applyAlignment="1" applyProtection="1">
      <alignment horizontal="center" vertical="center" wrapText="1"/>
    </xf>
    <xf numFmtId="0" fontId="9" fillId="0" borderId="8" xfId="0" applyFont="1" applyBorder="1" applyAlignment="1" applyProtection="1">
      <alignment vertical="center" wrapText="1"/>
    </xf>
    <xf numFmtId="0" fontId="9" fillId="0" borderId="8" xfId="0" applyNumberFormat="1" applyFont="1" applyBorder="1" applyAlignment="1" applyProtection="1">
      <alignment horizontal="center" vertical="center" wrapText="1"/>
    </xf>
    <xf numFmtId="0" fontId="9" fillId="0" borderId="8" xfId="0" applyFont="1" applyFill="1" applyBorder="1" applyAlignment="1" applyProtection="1">
      <alignment vertical="center" wrapText="1"/>
    </xf>
    <xf numFmtId="0" fontId="9" fillId="0" borderId="8" xfId="0" applyFont="1" applyBorder="1" applyAlignment="1" applyProtection="1">
      <alignment horizontal="center" vertical="center" wrapText="1"/>
    </xf>
    <xf numFmtId="0" fontId="9" fillId="0" borderId="1" xfId="0" applyFont="1" applyBorder="1" applyAlignment="1" applyProtection="1">
      <alignment horizontal="center" vertical="center" wrapText="1"/>
    </xf>
    <xf numFmtId="0" fontId="9" fillId="0" borderId="1" xfId="0" applyNumberFormat="1" applyFont="1" applyBorder="1" applyAlignment="1" applyProtection="1">
      <alignment horizontal="center" vertical="center" wrapText="1"/>
    </xf>
    <xf numFmtId="0" fontId="9" fillId="0" borderId="1" xfId="0" applyFont="1" applyFill="1" applyBorder="1" applyAlignment="1" applyProtection="1">
      <alignment vertical="center" wrapText="1"/>
    </xf>
    <xf numFmtId="0" fontId="6" fillId="0" borderId="8" xfId="0" applyFont="1" applyFill="1" applyBorder="1" applyAlignment="1" applyProtection="1">
      <alignment vertical="center" wrapText="1"/>
    </xf>
    <xf numFmtId="44" fontId="6" fillId="4" borderId="1" xfId="0" applyNumberFormat="1" applyFont="1" applyFill="1" applyBorder="1" applyAlignment="1" applyProtection="1">
      <alignment horizontal="left" vertical="center" wrapText="1"/>
    </xf>
    <xf numFmtId="0" fontId="9" fillId="2" borderId="1" xfId="0" applyFont="1" applyFill="1" applyBorder="1" applyAlignment="1" applyProtection="1">
      <alignment horizontal="center" vertical="center"/>
      <protection locked="0"/>
    </xf>
    <xf numFmtId="44" fontId="9" fillId="6" borderId="1" xfId="0" applyNumberFormat="1" applyFont="1" applyFill="1" applyBorder="1" applyAlignment="1" applyProtection="1">
      <alignment vertical="center"/>
    </xf>
    <xf numFmtId="0" fontId="9" fillId="2" borderId="0" xfId="0" applyFont="1" applyFill="1" applyBorder="1" applyProtection="1"/>
    <xf numFmtId="0" fontId="9" fillId="0" borderId="0" xfId="0" applyFont="1" applyBorder="1" applyAlignment="1" applyProtection="1">
      <alignment vertical="center"/>
    </xf>
    <xf numFmtId="0" fontId="9" fillId="6" borderId="2" xfId="0" applyFont="1" applyFill="1" applyBorder="1" applyAlignment="1" applyProtection="1">
      <alignment vertical="center" wrapText="1"/>
    </xf>
    <xf numFmtId="0" fontId="9" fillId="6" borderId="1" xfId="0" quotePrefix="1" applyFont="1" applyFill="1" applyBorder="1" applyAlignment="1" applyProtection="1">
      <alignment horizontal="center" vertical="center"/>
    </xf>
    <xf numFmtId="0" fontId="9" fillId="6" borderId="1" xfId="0" applyFont="1" applyFill="1" applyBorder="1" applyAlignment="1" applyProtection="1">
      <alignment horizontal="center" vertical="center"/>
    </xf>
    <xf numFmtId="0" fontId="9" fillId="6" borderId="1" xfId="0" applyFont="1" applyFill="1" applyBorder="1" applyAlignment="1" applyProtection="1">
      <alignment horizontal="center" vertical="center" wrapText="1"/>
    </xf>
    <xf numFmtId="44" fontId="6" fillId="0" borderId="1" xfId="0" applyNumberFormat="1" applyFont="1" applyFill="1" applyBorder="1" applyAlignment="1" applyProtection="1">
      <alignment vertical="center" wrapText="1"/>
      <protection locked="0"/>
    </xf>
    <xf numFmtId="0" fontId="9" fillId="7" borderId="4" xfId="0" applyFont="1" applyFill="1" applyBorder="1" applyAlignment="1" applyProtection="1">
      <alignment horizontal="center" vertical="center" wrapText="1"/>
    </xf>
    <xf numFmtId="0" fontId="4" fillId="0" borderId="7" xfId="0" applyFont="1" applyBorder="1" applyAlignment="1" applyProtection="1">
      <alignment vertical="center" wrapText="1"/>
    </xf>
    <xf numFmtId="0" fontId="9" fillId="0" borderId="7" xfId="0" applyFont="1" applyFill="1" applyBorder="1" applyAlignment="1" applyProtection="1">
      <alignment vertical="center"/>
    </xf>
    <xf numFmtId="0" fontId="3" fillId="2" borderId="0" xfId="0" applyNumberFormat="1" applyFont="1" applyFill="1" applyBorder="1" applyProtection="1"/>
    <xf numFmtId="0" fontId="6" fillId="7" borderId="1" xfId="0" applyFont="1" applyFill="1" applyBorder="1" applyAlignment="1" applyProtection="1">
      <alignment horizontal="center" vertical="center" wrapText="1"/>
    </xf>
    <xf numFmtId="0" fontId="9" fillId="0" borderId="7" xfId="0" applyFont="1" applyFill="1" applyBorder="1" applyAlignment="1" applyProtection="1">
      <alignment horizontal="center" vertical="center"/>
    </xf>
    <xf numFmtId="0" fontId="14" fillId="2" borderId="0" xfId="0" applyFont="1" applyFill="1" applyBorder="1" applyAlignment="1" applyProtection="1">
      <alignment vertical="top" wrapText="1"/>
    </xf>
    <xf numFmtId="0" fontId="0" fillId="0" borderId="0" xfId="0" applyAlignment="1">
      <alignment vertical="top" wrapText="1"/>
    </xf>
    <xf numFmtId="0" fontId="15" fillId="2" borderId="0" xfId="0" quotePrefix="1" applyFont="1" applyFill="1" applyBorder="1" applyAlignment="1" applyProtection="1">
      <alignment horizontal="left" vertical="top"/>
    </xf>
    <xf numFmtId="0" fontId="28" fillId="0" borderId="12" xfId="0" applyFont="1" applyBorder="1" applyAlignment="1">
      <alignment horizontal="left" wrapText="1"/>
    </xf>
    <xf numFmtId="0" fontId="28" fillId="0" borderId="35" xfId="0" applyFont="1" applyBorder="1" applyAlignment="1">
      <alignment horizontal="left" wrapText="1"/>
    </xf>
    <xf numFmtId="0" fontId="28" fillId="0" borderId="13" xfId="0" applyFont="1" applyBorder="1" applyAlignment="1">
      <alignment horizontal="left" wrapText="1"/>
    </xf>
    <xf numFmtId="0" fontId="28" fillId="0" borderId="12" xfId="0" applyFont="1" applyBorder="1" applyAlignment="1">
      <alignment horizontal="left" vertical="center" wrapText="1"/>
    </xf>
    <xf numFmtId="0" fontId="28" fillId="0" borderId="35" xfId="0" applyFont="1" applyBorder="1" applyAlignment="1">
      <alignment horizontal="left" vertical="center" wrapText="1"/>
    </xf>
    <xf numFmtId="0" fontId="28" fillId="0" borderId="13" xfId="0" applyFont="1" applyBorder="1" applyAlignment="1">
      <alignment horizontal="left" vertical="center" wrapText="1"/>
    </xf>
    <xf numFmtId="0" fontId="21" fillId="0" borderId="16" xfId="0" applyFont="1" applyBorder="1" applyAlignment="1">
      <alignment horizontal="center" vertical="center" wrapText="1"/>
    </xf>
    <xf numFmtId="0" fontId="21" fillId="0" borderId="18" xfId="0" applyFont="1" applyBorder="1" applyAlignment="1">
      <alignment horizontal="center" vertical="center" wrapText="1"/>
    </xf>
    <xf numFmtId="0" fontId="21" fillId="0" borderId="14" xfId="0" applyFont="1" applyBorder="1" applyAlignment="1">
      <alignment horizontal="center" vertical="center" wrapText="1"/>
    </xf>
    <xf numFmtId="0" fontId="21" fillId="0" borderId="15" xfId="0" applyFont="1" applyBorder="1" applyAlignment="1">
      <alignment horizontal="center" vertical="center" wrapText="1"/>
    </xf>
    <xf numFmtId="0" fontId="28" fillId="0" borderId="12" xfId="0" applyFont="1" applyBorder="1" applyAlignment="1">
      <alignment horizontal="left"/>
    </xf>
    <xf numFmtId="0" fontId="28" fillId="0" borderId="35" xfId="0" applyFont="1" applyBorder="1" applyAlignment="1">
      <alignment horizontal="left"/>
    </xf>
    <xf numFmtId="0" fontId="28" fillId="0" borderId="13" xfId="0" applyFont="1" applyBorder="1" applyAlignment="1">
      <alignment horizontal="left"/>
    </xf>
    <xf numFmtId="0" fontId="28" fillId="0" borderId="16" xfId="0" applyFont="1" applyBorder="1" applyAlignment="1">
      <alignment horizontal="left" vertical="center"/>
    </xf>
    <xf numFmtId="0" fontId="28" fillId="0" borderId="17" xfId="0" applyFont="1" applyBorder="1" applyAlignment="1">
      <alignment horizontal="left" vertical="center"/>
    </xf>
    <xf numFmtId="0" fontId="28" fillId="0" borderId="18" xfId="0" applyFont="1" applyBorder="1" applyAlignment="1">
      <alignment horizontal="left" vertical="center"/>
    </xf>
    <xf numFmtId="0" fontId="28" fillId="0" borderId="14" xfId="0" applyFont="1" applyBorder="1" applyAlignment="1">
      <alignment horizontal="left" vertical="center"/>
    </xf>
    <xf numFmtId="0" fontId="28" fillId="0" borderId="21" xfId="0" applyFont="1" applyBorder="1" applyAlignment="1">
      <alignment horizontal="left" vertical="center"/>
    </xf>
    <xf numFmtId="0" fontId="28" fillId="0" borderId="15" xfId="0" applyFont="1" applyBorder="1" applyAlignment="1">
      <alignment horizontal="left" vertical="center"/>
    </xf>
    <xf numFmtId="0" fontId="9" fillId="7" borderId="7" xfId="0" applyFont="1" applyFill="1" applyBorder="1" applyAlignment="1" applyProtection="1">
      <alignment horizontal="center" vertical="center" wrapText="1"/>
    </xf>
    <xf numFmtId="0" fontId="9" fillId="7" borderId="11" xfId="0" applyFont="1" applyFill="1" applyBorder="1" applyAlignment="1" applyProtection="1">
      <alignment horizontal="center" vertical="center" wrapText="1"/>
    </xf>
    <xf numFmtId="0" fontId="9" fillId="7" borderId="8" xfId="0" applyFont="1" applyFill="1" applyBorder="1" applyAlignment="1" applyProtection="1">
      <alignment horizontal="center" vertical="center" wrapText="1"/>
    </xf>
    <xf numFmtId="0" fontId="6" fillId="7" borderId="11" xfId="0" applyFont="1" applyFill="1" applyBorder="1" applyAlignment="1" applyProtection="1">
      <alignment horizontal="center" vertical="center" wrapText="1"/>
    </xf>
    <xf numFmtId="0" fontId="6" fillId="7" borderId="8" xfId="0" applyFont="1" applyFill="1" applyBorder="1" applyAlignment="1" applyProtection="1">
      <alignment horizontal="center" vertical="center" wrapText="1"/>
    </xf>
    <xf numFmtId="0" fontId="9" fillId="7" borderId="1" xfId="0" applyFont="1" applyFill="1" applyBorder="1" applyAlignment="1" applyProtection="1">
      <alignment horizontal="center" vertical="center" wrapText="1"/>
    </xf>
    <xf numFmtId="0" fontId="9" fillId="7" borderId="5" xfId="0" applyFont="1" applyFill="1" applyBorder="1" applyAlignment="1" applyProtection="1">
      <alignment horizontal="center" vertical="center" wrapText="1"/>
    </xf>
    <xf numFmtId="0" fontId="9" fillId="7" borderId="10" xfId="0" applyFont="1" applyFill="1" applyBorder="1" applyAlignment="1" applyProtection="1">
      <alignment horizontal="center" vertical="center" wrapText="1"/>
    </xf>
    <xf numFmtId="0" fontId="9" fillId="7" borderId="9" xfId="0" applyFont="1" applyFill="1" applyBorder="1" applyAlignment="1" applyProtection="1">
      <alignment horizontal="center" vertical="center" wrapText="1"/>
    </xf>
    <xf numFmtId="0" fontId="0" fillId="0" borderId="0" xfId="0"/>
    <xf numFmtId="0" fontId="4" fillId="2" borderId="1" xfId="0" applyFont="1" applyFill="1" applyBorder="1" applyAlignment="1" applyProtection="1">
      <alignment horizontal="left" vertical="center"/>
      <protection locked="0"/>
    </xf>
    <xf numFmtId="0" fontId="29" fillId="0" borderId="0" xfId="0" applyFont="1" applyAlignment="1">
      <alignment horizontal="center" wrapText="1"/>
    </xf>
    <xf numFmtId="0" fontId="4" fillId="5" borderId="2" xfId="0" applyFont="1" applyFill="1" applyBorder="1" applyAlignment="1" applyProtection="1">
      <alignment horizontal="right" vertical="center"/>
    </xf>
    <xf numFmtId="0" fontId="4" fillId="5" borderId="6" xfId="0" applyFont="1" applyFill="1" applyBorder="1" applyAlignment="1" applyProtection="1">
      <alignment horizontal="right" vertical="center"/>
    </xf>
    <xf numFmtId="0" fontId="4" fillId="5" borderId="3" xfId="0" applyFont="1" applyFill="1" applyBorder="1" applyAlignment="1" applyProtection="1">
      <alignment horizontal="right" vertical="center"/>
    </xf>
    <xf numFmtId="0" fontId="4" fillId="7" borderId="7" xfId="0" applyFont="1" applyFill="1" applyBorder="1" applyAlignment="1" applyProtection="1">
      <alignment horizontal="center" vertical="center" wrapText="1"/>
    </xf>
    <xf numFmtId="0" fontId="4" fillId="7" borderId="11" xfId="0" applyFont="1" applyFill="1" applyBorder="1" applyAlignment="1" applyProtection="1">
      <alignment horizontal="center" vertical="center" wrapText="1"/>
    </xf>
    <xf numFmtId="0" fontId="4" fillId="7" borderId="8" xfId="0" applyFont="1" applyFill="1" applyBorder="1" applyAlignment="1" applyProtection="1">
      <alignment horizontal="center" vertical="center" wrapText="1"/>
    </xf>
    <xf numFmtId="0" fontId="4" fillId="2" borderId="2" xfId="0" applyFont="1" applyFill="1" applyBorder="1" applyAlignment="1">
      <alignment horizontal="left" vertical="center"/>
    </xf>
    <xf numFmtId="0" fontId="4" fillId="2" borderId="3" xfId="0" applyFont="1" applyFill="1" applyBorder="1" applyAlignment="1">
      <alignment horizontal="left" vertical="center"/>
    </xf>
    <xf numFmtId="164" fontId="4" fillId="2" borderId="1" xfId="0" applyNumberFormat="1" applyFont="1" applyFill="1" applyBorder="1" applyAlignment="1" applyProtection="1">
      <alignment horizontal="left" vertical="center"/>
    </xf>
    <xf numFmtId="0" fontId="4" fillId="2" borderId="1" xfId="0" applyFont="1" applyFill="1" applyBorder="1" applyAlignment="1" applyProtection="1">
      <alignment horizontal="left" vertical="center"/>
    </xf>
    <xf numFmtId="1" fontId="4" fillId="2" borderId="1" xfId="0" applyNumberFormat="1" applyFont="1" applyFill="1" applyBorder="1" applyAlignment="1" applyProtection="1">
      <alignment horizontal="left" vertical="center"/>
    </xf>
    <xf numFmtId="0" fontId="4" fillId="0" borderId="7" xfId="0" applyFont="1" applyBorder="1" applyAlignment="1" applyProtection="1">
      <alignment horizontal="center" vertical="center" wrapText="1"/>
    </xf>
    <xf numFmtId="0" fontId="4" fillId="0" borderId="11" xfId="0" applyFont="1" applyBorder="1" applyAlignment="1" applyProtection="1">
      <alignment horizontal="center" vertical="center" wrapText="1"/>
    </xf>
    <xf numFmtId="0" fontId="4" fillId="0" borderId="8" xfId="0" applyFont="1" applyBorder="1" applyAlignment="1" applyProtection="1">
      <alignment horizontal="center" vertical="center" wrapText="1"/>
    </xf>
    <xf numFmtId="0" fontId="4" fillId="0" borderId="1" xfId="0" applyFont="1" applyBorder="1" applyAlignment="1" applyProtection="1">
      <alignment horizontal="center" vertical="center" wrapText="1"/>
    </xf>
    <xf numFmtId="0" fontId="36" fillId="0" borderId="1" xfId="0" applyFont="1" applyBorder="1" applyAlignment="1" applyProtection="1">
      <alignment horizontal="center" vertical="center" wrapText="1"/>
    </xf>
    <xf numFmtId="0" fontId="4" fillId="0" borderId="7"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8" xfId="0" applyFont="1" applyFill="1" applyBorder="1" applyAlignment="1" applyProtection="1">
      <alignment horizontal="center" vertical="center" wrapText="1"/>
    </xf>
    <xf numFmtId="0" fontId="36" fillId="0" borderId="7" xfId="0" applyFont="1" applyBorder="1" applyAlignment="1" applyProtection="1">
      <alignment horizontal="center" vertical="center" wrapText="1"/>
    </xf>
    <xf numFmtId="0" fontId="36" fillId="0" borderId="11" xfId="0" applyFont="1" applyBorder="1" applyAlignment="1" applyProtection="1">
      <alignment horizontal="center" vertical="center" wrapText="1"/>
    </xf>
    <xf numFmtId="0" fontId="36" fillId="0" borderId="8" xfId="0" applyFont="1" applyBorder="1" applyAlignment="1" applyProtection="1">
      <alignment horizontal="center" vertical="center" wrapText="1"/>
    </xf>
    <xf numFmtId="0" fontId="4" fillId="13" borderId="7" xfId="0" applyFont="1" applyFill="1" applyBorder="1" applyAlignment="1" applyProtection="1">
      <alignment horizontal="center" vertical="center" wrapText="1"/>
    </xf>
    <xf numFmtId="0" fontId="4" fillId="13" borderId="11" xfId="0" applyFont="1" applyFill="1" applyBorder="1" applyAlignment="1" applyProtection="1">
      <alignment horizontal="center" vertical="center" wrapText="1"/>
    </xf>
    <xf numFmtId="0" fontId="4" fillId="6" borderId="7" xfId="0" applyFont="1" applyFill="1" applyBorder="1" applyAlignment="1" applyProtection="1">
      <alignment horizontal="center" vertical="center" wrapText="1"/>
    </xf>
    <xf numFmtId="0" fontId="4" fillId="6" borderId="11" xfId="0" applyFont="1" applyFill="1" applyBorder="1" applyAlignment="1" applyProtection="1">
      <alignment horizontal="center" vertical="center" wrapText="1"/>
    </xf>
    <xf numFmtId="0" fontId="36" fillId="10" borderId="7" xfId="0" applyFont="1" applyFill="1" applyBorder="1" applyAlignment="1" applyProtection="1">
      <alignment horizontal="center" vertical="center" wrapText="1"/>
    </xf>
    <xf numFmtId="0" fontId="36" fillId="10" borderId="11" xfId="0" applyFont="1" applyFill="1" applyBorder="1" applyAlignment="1" applyProtection="1">
      <alignment horizontal="center" vertical="center" wrapText="1"/>
    </xf>
    <xf numFmtId="0" fontId="36" fillId="11" borderId="7" xfId="0" applyFont="1" applyFill="1" applyBorder="1" applyAlignment="1" applyProtection="1">
      <alignment horizontal="center" vertical="center" wrapText="1"/>
    </xf>
    <xf numFmtId="0" fontId="36" fillId="11" borderId="11" xfId="0" applyFont="1" applyFill="1" applyBorder="1" applyAlignment="1" applyProtection="1">
      <alignment horizontal="center" vertical="center" wrapText="1"/>
    </xf>
    <xf numFmtId="0" fontId="21" fillId="0" borderId="17" xfId="0" applyFont="1" applyBorder="1" applyAlignment="1">
      <alignment horizontal="center" vertical="center" wrapText="1"/>
    </xf>
    <xf numFmtId="0" fontId="21" fillId="0" borderId="21" xfId="0" applyFont="1" applyBorder="1" applyAlignment="1">
      <alignment horizontal="center" vertical="center" wrapText="1"/>
    </xf>
  </cellXfs>
  <cellStyles count="1">
    <cellStyle name="Normal" xfId="0" builtinId="0"/>
  </cellStyles>
  <dxfs count="37">
    <dxf>
      <font>
        <color rgb="FF9C0006"/>
      </font>
      <fill>
        <patternFill>
          <bgColor rgb="FFFFC7CE"/>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ont>
        <strike/>
        <color theme="2" tint="-0.24994659260841701"/>
      </font>
      <fill>
        <patternFill>
          <bgColor theme="0" tint="-0.14996795556505021"/>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ont>
        <color rgb="FF9C0006"/>
      </font>
      <fill>
        <patternFill>
          <bgColor rgb="FFFFC7CE"/>
        </patternFill>
      </fill>
    </dxf>
    <dxf>
      <font>
        <color rgb="FF9C0006"/>
      </font>
      <fill>
        <patternFill>
          <bgColor rgb="FFFFC7CE"/>
        </patternFill>
      </fill>
    </dxf>
    <dxf>
      <font>
        <strike/>
        <color theme="2" tint="-0.24994659260841701"/>
      </font>
      <fill>
        <patternFill>
          <bgColor theme="0" tint="-0.14996795556505021"/>
        </patternFill>
      </fill>
    </dxf>
    <dxf>
      <fill>
        <patternFill>
          <bgColor theme="5" tint="0.39994506668294322"/>
        </patternFill>
      </fill>
    </dxf>
    <dxf>
      <fill>
        <patternFill>
          <bgColor theme="5" tint="0.39994506668294322"/>
        </patternFill>
      </fill>
    </dxf>
    <dxf>
      <fill>
        <patternFill>
          <bgColor theme="5" tint="0.39994506668294322"/>
        </patternFill>
      </fill>
    </dxf>
    <dxf>
      <font>
        <strike/>
        <color theme="2" tint="-0.24994659260841701"/>
      </font>
      <fill>
        <patternFill>
          <bgColor theme="0" tint="-0.14996795556505021"/>
        </patternFill>
      </fill>
    </dxf>
    <dxf>
      <font>
        <strike/>
        <color theme="2" tint="-0.24994659260841701"/>
      </font>
      <fill>
        <patternFill>
          <bgColor theme="0" tint="-0.14996795556505021"/>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s>
  <tableStyles count="0" defaultTableStyle="TableStyleMedium2" defaultPivotStyle="PivotStyleLight16"/>
  <colors>
    <mruColors>
      <color rgb="FFA8A87C"/>
      <color rgb="FFBDD7EE"/>
      <color rgb="FFFFF2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S%20&amp;%20Metering/Charges%20schemes/FY20-21/Ready%20Reckoner/FY21%20Self-Lay-ready-reckoner---v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Main Laying Calculation"/>
      <sheetName val="Connections Calculation"/>
      <sheetName val="Demand Relevant Multiplier"/>
      <sheetName val="Ready Reckoner Calculation"/>
      <sheetName val="DataTables"/>
      <sheetName val="Change History"/>
    </sheetNames>
    <sheetDataSet>
      <sheetData sheetId="0" refreshError="1"/>
      <sheetData sheetId="1">
        <row r="10">
          <cell r="F10">
            <v>0</v>
          </cell>
        </row>
        <row r="125">
          <cell r="I125">
            <v>0</v>
          </cell>
        </row>
        <row r="126">
          <cell r="I126">
            <v>0</v>
          </cell>
        </row>
      </sheetData>
      <sheetData sheetId="2" refreshError="1"/>
      <sheetData sheetId="3" refreshError="1"/>
      <sheetData sheetId="4" refreshError="1"/>
      <sheetData sheetId="5">
        <row r="1">
          <cell r="A1" t="str">
            <v>JobType</v>
          </cell>
        </row>
      </sheetData>
      <sheetData sheetId="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7" tint="0.59999389629810485"/>
  </sheetPr>
  <dimension ref="B2:P14"/>
  <sheetViews>
    <sheetView tabSelected="1" zoomScaleNormal="100" workbookViewId="0">
      <selection activeCell="E65" sqref="E65"/>
    </sheetView>
  </sheetViews>
  <sheetFormatPr defaultColWidth="9.140625" defaultRowHeight="15" x14ac:dyDescent="0.25"/>
  <cols>
    <col min="1" max="1" width="9.140625" style="46"/>
    <col min="2" max="2" width="4.140625" style="46" customWidth="1"/>
    <col min="3" max="16384" width="9.140625" style="46"/>
  </cols>
  <sheetData>
    <row r="2" spans="2:16" ht="26.25" x14ac:dyDescent="0.4">
      <c r="B2" s="25" t="s">
        <v>129</v>
      </c>
      <c r="D2" s="1"/>
      <c r="E2" s="1"/>
      <c r="F2" s="1"/>
      <c r="G2" s="1"/>
      <c r="H2" s="1"/>
      <c r="I2" s="1"/>
      <c r="J2" s="1"/>
      <c r="K2" s="1"/>
      <c r="L2" s="1"/>
      <c r="M2" s="1"/>
      <c r="N2" s="1"/>
      <c r="O2" s="1"/>
      <c r="P2" s="1"/>
    </row>
    <row r="3" spans="2:16" ht="21" x14ac:dyDescent="0.35">
      <c r="B3" s="23"/>
      <c r="C3" s="1"/>
      <c r="D3" s="1"/>
      <c r="E3" s="1"/>
      <c r="F3" s="1"/>
      <c r="G3" s="1"/>
      <c r="H3" s="1"/>
      <c r="I3" s="1"/>
      <c r="J3" s="1"/>
      <c r="K3" s="1"/>
      <c r="L3" s="1"/>
      <c r="M3" s="1"/>
      <c r="N3" s="1"/>
      <c r="O3" s="1"/>
      <c r="P3" s="1"/>
    </row>
    <row r="4" spans="2:16" x14ac:dyDescent="0.25">
      <c r="B4" s="1"/>
      <c r="C4" s="1"/>
      <c r="D4" s="1"/>
      <c r="E4" s="1"/>
      <c r="F4" s="1"/>
      <c r="G4" s="1"/>
      <c r="H4" s="1"/>
      <c r="I4" s="1"/>
      <c r="J4" s="1"/>
      <c r="K4" s="1"/>
      <c r="L4" s="1"/>
      <c r="M4" s="1"/>
      <c r="N4" s="1"/>
      <c r="O4" s="1"/>
      <c r="P4" s="1"/>
    </row>
    <row r="5" spans="2:16" ht="21" x14ac:dyDescent="0.35">
      <c r="B5" s="24" t="s">
        <v>192</v>
      </c>
      <c r="C5" s="1"/>
      <c r="D5" s="1"/>
      <c r="E5" s="1"/>
      <c r="F5" s="1"/>
      <c r="G5" s="1"/>
      <c r="H5" s="1"/>
      <c r="I5" s="1"/>
      <c r="J5" s="1"/>
      <c r="K5" s="1"/>
      <c r="L5" s="1"/>
      <c r="M5" s="1"/>
      <c r="N5" s="1"/>
      <c r="O5" s="1"/>
      <c r="P5" s="1"/>
    </row>
    <row r="6" spans="2:16" x14ac:dyDescent="0.25">
      <c r="B6" s="1"/>
      <c r="C6" s="1"/>
      <c r="D6" s="1"/>
      <c r="E6" s="1"/>
      <c r="F6" s="1"/>
      <c r="G6" s="1"/>
      <c r="H6" s="1"/>
      <c r="I6" s="1"/>
      <c r="J6" s="1"/>
      <c r="K6" s="1"/>
      <c r="L6" s="1"/>
      <c r="M6" s="1"/>
      <c r="N6" s="1"/>
      <c r="O6" s="1"/>
      <c r="P6" s="1"/>
    </row>
    <row r="7" spans="2:16" x14ac:dyDescent="0.25">
      <c r="B7" s="1"/>
      <c r="C7" s="1"/>
      <c r="D7" s="1"/>
      <c r="E7" s="1"/>
      <c r="F7" s="1"/>
      <c r="G7" s="1"/>
      <c r="H7" s="1"/>
      <c r="I7" s="1"/>
      <c r="J7" s="1"/>
      <c r="K7" s="1"/>
      <c r="L7" s="1"/>
      <c r="M7" s="1"/>
      <c r="N7" s="1"/>
      <c r="O7" s="1"/>
      <c r="P7" s="1"/>
    </row>
    <row r="8" spans="2:16" ht="48" customHeight="1" x14ac:dyDescent="0.3">
      <c r="B8" s="48" t="s">
        <v>125</v>
      </c>
      <c r="C8" s="241" t="s">
        <v>454</v>
      </c>
      <c r="D8" s="242"/>
      <c r="E8" s="242"/>
      <c r="F8" s="242"/>
      <c r="G8" s="242"/>
      <c r="H8" s="242"/>
      <c r="I8" s="242"/>
      <c r="J8" s="242"/>
      <c r="K8" s="242"/>
      <c r="L8" s="242"/>
      <c r="M8" s="242"/>
      <c r="N8" s="242"/>
      <c r="O8" s="22"/>
      <c r="P8" s="22"/>
    </row>
    <row r="9" spans="2:16" ht="32.25" customHeight="1" x14ac:dyDescent="0.3">
      <c r="B9" s="48" t="s">
        <v>126</v>
      </c>
      <c r="C9" s="241" t="s">
        <v>455</v>
      </c>
      <c r="D9" s="242"/>
      <c r="E9" s="242"/>
      <c r="F9" s="242"/>
      <c r="G9" s="242"/>
      <c r="H9" s="242"/>
      <c r="I9" s="242"/>
      <c r="J9" s="242"/>
      <c r="K9" s="242"/>
      <c r="L9" s="242"/>
      <c r="M9" s="242"/>
      <c r="N9" s="242"/>
      <c r="O9" s="22"/>
      <c r="P9" s="22"/>
    </row>
    <row r="10" spans="2:16" ht="48" customHeight="1" x14ac:dyDescent="0.3">
      <c r="B10" s="48" t="s">
        <v>127</v>
      </c>
      <c r="C10" s="241" t="s">
        <v>191</v>
      </c>
      <c r="D10" s="242"/>
      <c r="E10" s="242"/>
      <c r="F10" s="242"/>
      <c r="G10" s="242"/>
      <c r="H10" s="242"/>
      <c r="I10" s="242"/>
      <c r="J10" s="242"/>
      <c r="K10" s="242"/>
      <c r="L10" s="242"/>
      <c r="M10" s="242"/>
      <c r="N10" s="242"/>
      <c r="O10" s="22"/>
      <c r="P10" s="22"/>
    </row>
    <row r="11" spans="2:16" ht="48" customHeight="1" x14ac:dyDescent="0.25">
      <c r="B11" s="243" t="s">
        <v>456</v>
      </c>
      <c r="C11" s="243"/>
      <c r="D11" s="243"/>
      <c r="E11" s="243"/>
      <c r="F11" s="243"/>
      <c r="G11" s="243"/>
      <c r="H11" s="243"/>
      <c r="I11" s="243"/>
      <c r="J11" s="243"/>
      <c r="K11" s="243"/>
      <c r="L11" s="243"/>
      <c r="M11" s="243"/>
    </row>
    <row r="12" spans="2:16" ht="59.25" customHeight="1" x14ac:dyDescent="0.3">
      <c r="B12" s="186" t="s">
        <v>125</v>
      </c>
      <c r="C12" s="241" t="s">
        <v>457</v>
      </c>
      <c r="D12" s="242"/>
      <c r="E12" s="242"/>
      <c r="F12" s="242"/>
      <c r="G12" s="242"/>
      <c r="H12" s="242"/>
      <c r="I12" s="242"/>
      <c r="J12" s="242"/>
      <c r="K12" s="242"/>
      <c r="L12" s="242"/>
      <c r="M12" s="242"/>
      <c r="N12" s="242"/>
      <c r="O12" s="22"/>
      <c r="P12" s="22"/>
    </row>
    <row r="13" spans="2:16" ht="68.25" customHeight="1" x14ac:dyDescent="0.3">
      <c r="B13" s="186" t="s">
        <v>126</v>
      </c>
      <c r="C13" s="241" t="s">
        <v>458</v>
      </c>
      <c r="D13" s="242"/>
      <c r="E13" s="242"/>
      <c r="F13" s="242"/>
      <c r="G13" s="242"/>
      <c r="H13" s="242"/>
      <c r="I13" s="242"/>
      <c r="J13" s="242"/>
      <c r="K13" s="242"/>
      <c r="L13" s="242"/>
      <c r="M13" s="242"/>
      <c r="N13" s="242"/>
      <c r="O13" s="22"/>
      <c r="P13" s="22"/>
    </row>
    <row r="14" spans="2:16" ht="18.75" x14ac:dyDescent="0.3">
      <c r="B14" s="187"/>
      <c r="C14" s="21"/>
      <c r="D14" s="1"/>
      <c r="E14" s="1"/>
      <c r="F14" s="1"/>
      <c r="G14" s="1"/>
      <c r="H14" s="1"/>
      <c r="I14" s="1"/>
      <c r="J14" s="1"/>
      <c r="K14" s="1"/>
      <c r="L14" s="1"/>
      <c r="M14" s="1"/>
      <c r="N14" s="1"/>
      <c r="O14" s="1"/>
      <c r="P14" s="1"/>
    </row>
  </sheetData>
  <sheetProtection password="AAD7" sheet="1" objects="1" scenarios="1"/>
  <mergeCells count="6">
    <mergeCell ref="C8:N8"/>
    <mergeCell ref="C10:N10"/>
    <mergeCell ref="C12:N12"/>
    <mergeCell ref="C13:N13"/>
    <mergeCell ref="C9:N9"/>
    <mergeCell ref="B11:M11"/>
  </mergeCells>
  <pageMargins left="0.7" right="0.7" top="0.75" bottom="0.75" header="0.3" footer="0.3"/>
  <pageSetup paperSize="9" orientation="portrait" horizontalDpi="1200" verticalDpi="1200" r:id="rId1"/>
  <ignoredErrors>
    <ignoredError sqref="B8:B10"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V36"/>
  <sheetViews>
    <sheetView showGridLines="0" workbookViewId="0">
      <selection activeCell="C21" sqref="C21"/>
    </sheetView>
  </sheetViews>
  <sheetFormatPr defaultRowHeight="15" x14ac:dyDescent="0.25"/>
  <cols>
    <col min="1" max="1" width="8.85546875" customWidth="1"/>
    <col min="2" max="2" width="44" customWidth="1"/>
    <col min="3" max="3" width="18.7109375" style="154" bestFit="1" customWidth="1"/>
    <col min="4" max="4" width="8.7109375" style="56" hidden="1" customWidth="1"/>
  </cols>
  <sheetData>
    <row r="1" spans="2:22" ht="15.75" thickBot="1" x14ac:dyDescent="0.3"/>
    <row r="2" spans="2:22" x14ac:dyDescent="0.25">
      <c r="B2" s="250" t="s">
        <v>443</v>
      </c>
      <c r="C2" s="251"/>
    </row>
    <row r="3" spans="2:22" ht="15.75" thickBot="1" x14ac:dyDescent="0.3">
      <c r="B3" s="252"/>
      <c r="C3" s="253"/>
    </row>
    <row r="4" spans="2:22" x14ac:dyDescent="0.25">
      <c r="B4" s="50"/>
      <c r="C4" s="52"/>
    </row>
    <row r="5" spans="2:22" ht="16.5" thickBot="1" x14ac:dyDescent="0.3">
      <c r="B5" s="157" t="s">
        <v>446</v>
      </c>
      <c r="C5" s="163"/>
    </row>
    <row r="6" spans="2:22" ht="15.75" thickBot="1" x14ac:dyDescent="0.3">
      <c r="B6" s="169" t="s">
        <v>444</v>
      </c>
      <c r="C6" s="171">
        <f>IF(DeliveryRoute="UU Build",'Main Laying Calculation'!I129,'Main Laying Calculation'!I130)</f>
        <v>0</v>
      </c>
      <c r="D6" s="58" t="e">
        <f>#REF!*C6</f>
        <v>#REF!</v>
      </c>
      <c r="E6" s="254" t="s">
        <v>450</v>
      </c>
      <c r="F6" s="255"/>
      <c r="G6" s="255"/>
      <c r="H6" s="255"/>
      <c r="I6" s="255"/>
      <c r="J6" s="255"/>
      <c r="K6" s="255"/>
      <c r="L6" s="255"/>
      <c r="M6" s="255"/>
      <c r="N6" s="255"/>
      <c r="O6" s="255"/>
      <c r="P6" s="255"/>
      <c r="Q6" s="255"/>
      <c r="R6" s="255"/>
      <c r="S6" s="256"/>
    </row>
    <row r="7" spans="2:22" x14ac:dyDescent="0.25">
      <c r="B7" s="158"/>
      <c r="C7" s="170"/>
      <c r="D7" s="58"/>
      <c r="E7" s="159"/>
      <c r="F7" s="159"/>
      <c r="G7" s="159"/>
      <c r="H7" s="159"/>
      <c r="I7" s="159"/>
      <c r="J7" s="159"/>
      <c r="K7" s="159"/>
      <c r="L7" s="159"/>
      <c r="M7" s="159"/>
      <c r="N7" s="159"/>
      <c r="O7" s="159"/>
      <c r="P7" s="159"/>
      <c r="Q7" s="159"/>
      <c r="R7" s="159"/>
      <c r="S7" s="159"/>
    </row>
    <row r="8" spans="2:22" ht="16.5" thickBot="1" x14ac:dyDescent="0.3">
      <c r="B8" s="160" t="s">
        <v>448</v>
      </c>
      <c r="C8" s="173"/>
      <c r="D8" s="58"/>
    </row>
    <row r="9" spans="2:22" x14ac:dyDescent="0.25">
      <c r="B9" s="169" t="s">
        <v>420</v>
      </c>
      <c r="C9" s="175">
        <f>'Connections Calculation'!N124</f>
        <v>0</v>
      </c>
      <c r="D9" s="58" t="e">
        <f>#REF!*C9</f>
        <v>#REF!</v>
      </c>
      <c r="E9" s="257" t="s">
        <v>452</v>
      </c>
      <c r="F9" s="258"/>
      <c r="G9" s="258"/>
      <c r="H9" s="258"/>
      <c r="I9" s="258"/>
      <c r="J9" s="258"/>
      <c r="K9" s="258"/>
      <c r="L9" s="258"/>
      <c r="M9" s="258"/>
      <c r="N9" s="258"/>
      <c r="O9" s="258"/>
      <c r="P9" s="258"/>
      <c r="Q9" s="258"/>
      <c r="R9" s="258"/>
      <c r="S9" s="259"/>
    </row>
    <row r="10" spans="2:22" ht="15.75" thickBot="1" x14ac:dyDescent="0.3">
      <c r="B10" s="172" t="s">
        <v>449</v>
      </c>
      <c r="C10" s="176">
        <f>'Connections Calculation'!N138</f>
        <v>0</v>
      </c>
      <c r="D10" s="58" t="e">
        <f>#REF!*C10</f>
        <v>#REF!</v>
      </c>
      <c r="E10" s="260"/>
      <c r="F10" s="261"/>
      <c r="G10" s="261"/>
      <c r="H10" s="261"/>
      <c r="I10" s="261"/>
      <c r="J10" s="261"/>
      <c r="K10" s="261"/>
      <c r="L10" s="261"/>
      <c r="M10" s="261"/>
      <c r="N10" s="261"/>
      <c r="O10" s="261"/>
      <c r="P10" s="261"/>
      <c r="Q10" s="261"/>
      <c r="R10" s="261"/>
      <c r="S10" s="262"/>
    </row>
    <row r="11" spans="2:22" ht="15.75" thickBot="1" x14ac:dyDescent="0.3">
      <c r="B11" s="161"/>
      <c r="C11" s="174"/>
      <c r="D11" s="58" t="e">
        <f>#REF!*C11</f>
        <v>#REF!</v>
      </c>
    </row>
    <row r="12" spans="2:22" ht="15.75" thickBot="1" x14ac:dyDescent="0.3">
      <c r="B12" s="162" t="s">
        <v>447</v>
      </c>
      <c r="C12" s="164">
        <f>SUM(C6:C10)</f>
        <v>0</v>
      </c>
      <c r="D12" s="58" t="e">
        <f>#REF!*C12</f>
        <v>#REF!</v>
      </c>
    </row>
    <row r="13" spans="2:22" ht="16.5" thickBot="1" x14ac:dyDescent="0.3">
      <c r="B13" s="165" t="s">
        <v>570</v>
      </c>
      <c r="C13" s="183"/>
      <c r="D13" s="58" t="e">
        <f>#REF!*C13</f>
        <v>#REF!</v>
      </c>
    </row>
    <row r="14" spans="2:22" ht="48.75" customHeight="1" thickBot="1" x14ac:dyDescent="0.3">
      <c r="B14" s="182" t="s">
        <v>439</v>
      </c>
      <c r="C14" s="192">
        <f>'Connections Calculation'!N139</f>
        <v>0</v>
      </c>
      <c r="D14" s="58" t="e">
        <f>#REF!*C14</f>
        <v>#REF!</v>
      </c>
      <c r="E14" s="244" t="s">
        <v>574</v>
      </c>
      <c r="F14" s="245"/>
      <c r="G14" s="245"/>
      <c r="H14" s="245"/>
      <c r="I14" s="245"/>
      <c r="J14" s="245"/>
      <c r="K14" s="245"/>
      <c r="L14" s="245"/>
      <c r="M14" s="245"/>
      <c r="N14" s="245"/>
      <c r="O14" s="245"/>
      <c r="P14" s="245"/>
      <c r="Q14" s="245"/>
      <c r="R14" s="245"/>
      <c r="S14" s="246"/>
      <c r="T14" s="168"/>
      <c r="U14" s="168"/>
      <c r="V14" s="168"/>
    </row>
    <row r="15" spans="2:22" x14ac:dyDescent="0.25">
      <c r="B15" s="166"/>
      <c r="C15" s="184"/>
      <c r="D15" s="58"/>
      <c r="E15" s="159"/>
      <c r="F15" s="159"/>
      <c r="G15" s="159"/>
      <c r="H15" s="159"/>
      <c r="I15" s="159"/>
      <c r="J15" s="159"/>
      <c r="K15" s="159"/>
      <c r="L15" s="159"/>
      <c r="M15" s="159"/>
      <c r="N15" s="159"/>
      <c r="O15" s="159"/>
      <c r="P15" s="159"/>
      <c r="Q15" s="159"/>
      <c r="R15" s="159"/>
      <c r="S15" s="159"/>
      <c r="T15" s="159"/>
      <c r="U15" s="159"/>
      <c r="V15" s="159"/>
    </row>
    <row r="16" spans="2:22" ht="16.5" thickBot="1" x14ac:dyDescent="0.3">
      <c r="B16" s="167" t="s">
        <v>445</v>
      </c>
      <c r="C16" s="178"/>
      <c r="D16" s="58" t="e">
        <f>#REF!*C16</f>
        <v>#REF!</v>
      </c>
    </row>
    <row r="17" spans="2:20" ht="54" customHeight="1" thickBot="1" x14ac:dyDescent="0.3">
      <c r="B17" s="177" t="s">
        <v>451</v>
      </c>
      <c r="C17" s="185">
        <f>SUM(C12+C14)</f>
        <v>0</v>
      </c>
      <c r="D17" s="179" t="e">
        <f>#REF!*C17</f>
        <v>#REF!</v>
      </c>
      <c r="E17" s="247" t="s">
        <v>453</v>
      </c>
      <c r="F17" s="248"/>
      <c r="G17" s="248"/>
      <c r="H17" s="248"/>
      <c r="I17" s="248"/>
      <c r="J17" s="248"/>
      <c r="K17" s="248"/>
      <c r="L17" s="248"/>
      <c r="M17" s="248"/>
      <c r="N17" s="248"/>
      <c r="O17" s="248"/>
      <c r="P17" s="248"/>
      <c r="Q17" s="248"/>
      <c r="R17" s="248"/>
      <c r="S17" s="249"/>
      <c r="T17" s="180"/>
    </row>
    <row r="20" spans="2:20" x14ac:dyDescent="0.25">
      <c r="B20" t="b">
        <f>"UU Build"=DeliveryRoute</f>
        <v>0</v>
      </c>
    </row>
    <row r="21" spans="2:20" x14ac:dyDescent="0.25">
      <c r="C21" s="181"/>
    </row>
    <row r="36" spans="3:3" x14ac:dyDescent="0.25">
      <c r="C36" s="154">
        <v>0</v>
      </c>
    </row>
  </sheetData>
  <sheetProtection password="AAD7" sheet="1" objects="1" scenarios="1"/>
  <mergeCells count="5">
    <mergeCell ref="E14:S14"/>
    <mergeCell ref="E17:S17"/>
    <mergeCell ref="B2:C3"/>
    <mergeCell ref="E6:S6"/>
    <mergeCell ref="E9:S10"/>
  </mergeCells>
  <pageMargins left="0.7" right="0.7" top="0.75" bottom="0.75" header="0.3" footer="0.3"/>
  <pageSetup paperSize="9" orientation="portrait" horizontalDpi="1200" verticalDpi="120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theme="4" tint="0.59999389629810485"/>
    <pageSetUpPr fitToPage="1"/>
  </sheetPr>
  <dimension ref="A1:AE146"/>
  <sheetViews>
    <sheetView showGridLines="0" zoomScaleNormal="100" workbookViewId="0">
      <pane ySplit="9" topLeftCell="A10" activePane="bottomLeft" state="frozen"/>
      <selection activeCell="B3" sqref="B3:C3"/>
      <selection pane="bottomLeft" activeCell="B6" sqref="B6:C6"/>
    </sheetView>
  </sheetViews>
  <sheetFormatPr defaultColWidth="9.140625" defaultRowHeight="12.75" x14ac:dyDescent="0.2"/>
  <cols>
    <col min="1" max="1" width="34.42578125" style="34" customWidth="1"/>
    <col min="2" max="2" width="35.5703125" style="35" customWidth="1"/>
    <col min="3" max="3" width="15.5703125" style="32" customWidth="1"/>
    <col min="4" max="4" width="67" style="32" customWidth="1"/>
    <col min="5" max="5" width="14.42578125" style="35" customWidth="1"/>
    <col min="6" max="6" width="15.85546875" style="32" customWidth="1"/>
    <col min="7" max="8" width="9.85546875" style="35" customWidth="1"/>
    <col min="9" max="9" width="13.7109375" style="35" customWidth="1"/>
    <col min="10" max="10" width="12" style="1" customWidth="1"/>
    <col min="11" max="11" width="10" style="1" bestFit="1" customWidth="1"/>
    <col min="12" max="31" width="9.140625" style="1"/>
    <col min="32" max="16384" width="9.140625" style="32"/>
  </cols>
  <sheetData>
    <row r="1" spans="1:31" s="30" customFormat="1" ht="14.1" customHeight="1" x14ac:dyDescent="0.25">
      <c r="A1" s="29" t="str">
        <f>IF(DeliveryRoute="UU Build","FY25 United Utilities Main Laying Charges","FY25 Self-lay Main Laying Charges")</f>
        <v>FY25 Self-lay Main Laying Charges</v>
      </c>
      <c r="B1" s="2"/>
      <c r="C1" s="20"/>
      <c r="D1" s="5"/>
      <c r="E1" s="4"/>
      <c r="F1" s="3"/>
      <c r="G1" s="1"/>
      <c r="H1" s="1"/>
      <c r="I1" s="1"/>
      <c r="J1" s="3"/>
      <c r="K1" s="3"/>
      <c r="L1" s="3"/>
      <c r="M1" s="3"/>
      <c r="N1" s="3"/>
      <c r="O1" s="3"/>
      <c r="P1" s="3"/>
      <c r="Q1" s="3"/>
      <c r="R1" s="3"/>
      <c r="S1" s="3"/>
      <c r="T1" s="3"/>
      <c r="U1" s="3"/>
      <c r="V1" s="3"/>
      <c r="W1" s="3"/>
      <c r="X1" s="3"/>
      <c r="Y1" s="3"/>
      <c r="Z1" s="3"/>
      <c r="AA1" s="3"/>
      <c r="AB1" s="3"/>
      <c r="AC1" s="3"/>
      <c r="AD1" s="3"/>
      <c r="AE1" s="3"/>
    </row>
    <row r="2" spans="1:31" s="30" customFormat="1" ht="14.1" customHeight="1" x14ac:dyDescent="0.25">
      <c r="A2" s="29"/>
      <c r="B2" s="2"/>
      <c r="C2" s="20"/>
      <c r="D2" s="5"/>
      <c r="E2" s="4"/>
      <c r="F2" s="3"/>
      <c r="G2" s="1"/>
      <c r="H2" s="1"/>
      <c r="I2" s="1"/>
      <c r="J2" s="3"/>
      <c r="K2" s="3"/>
      <c r="L2" s="3"/>
      <c r="M2" s="3"/>
      <c r="N2" s="3"/>
      <c r="O2" s="3"/>
      <c r="P2" s="3"/>
      <c r="Q2" s="3"/>
      <c r="R2" s="3"/>
      <c r="S2" s="3"/>
      <c r="T2" s="3"/>
      <c r="U2" s="3"/>
      <c r="V2" s="3"/>
      <c r="W2" s="3"/>
      <c r="X2" s="3"/>
      <c r="Y2" s="3"/>
      <c r="Z2" s="3"/>
      <c r="AA2" s="3"/>
      <c r="AB2" s="3"/>
      <c r="AC2" s="3"/>
      <c r="AD2" s="3"/>
      <c r="AE2" s="3"/>
    </row>
    <row r="3" spans="1:31" s="30" customFormat="1" ht="14.1" customHeight="1" x14ac:dyDescent="0.25">
      <c r="A3" s="36" t="s">
        <v>0</v>
      </c>
      <c r="B3" s="273"/>
      <c r="C3" s="273"/>
      <c r="D3" s="5"/>
      <c r="E3" s="5"/>
      <c r="F3" s="5"/>
      <c r="G3" s="5"/>
      <c r="H3" s="5"/>
      <c r="I3" s="5"/>
      <c r="J3" s="5"/>
      <c r="K3" s="5"/>
      <c r="L3" s="5"/>
      <c r="M3" s="5"/>
      <c r="N3" s="5"/>
      <c r="O3" s="5"/>
      <c r="P3" s="3"/>
      <c r="Q3" s="3"/>
      <c r="R3" s="3"/>
      <c r="S3" s="3"/>
      <c r="T3" s="3"/>
      <c r="U3" s="3"/>
      <c r="V3" s="3"/>
      <c r="W3" s="3"/>
      <c r="X3" s="3"/>
      <c r="Y3" s="3"/>
      <c r="Z3" s="3"/>
      <c r="AA3" s="3"/>
      <c r="AB3" s="3"/>
      <c r="AC3" s="3"/>
      <c r="AD3" s="3"/>
      <c r="AE3" s="3"/>
    </row>
    <row r="4" spans="1:31" s="30" customFormat="1" ht="14.1" customHeight="1" x14ac:dyDescent="0.25">
      <c r="A4" s="36" t="s">
        <v>90</v>
      </c>
      <c r="B4" s="273"/>
      <c r="C4" s="273"/>
      <c r="D4" s="5"/>
      <c r="E4" s="5"/>
      <c r="F4" s="5"/>
      <c r="G4" s="5"/>
      <c r="H4" s="5"/>
      <c r="I4" s="5"/>
      <c r="J4" s="5"/>
      <c r="K4" s="5"/>
      <c r="L4" s="5"/>
      <c r="M4" s="5"/>
      <c r="N4" s="5"/>
      <c r="O4" s="5"/>
      <c r="P4" s="3"/>
      <c r="Q4" s="3"/>
      <c r="R4" s="3"/>
      <c r="S4" s="3"/>
      <c r="T4" s="3"/>
      <c r="U4" s="3"/>
      <c r="V4" s="3"/>
      <c r="W4" s="3"/>
      <c r="X4" s="3"/>
      <c r="Y4" s="3"/>
      <c r="Z4" s="3"/>
      <c r="AA4" s="3"/>
      <c r="AB4" s="3"/>
      <c r="AC4" s="3"/>
      <c r="AD4" s="3"/>
      <c r="AE4" s="3"/>
    </row>
    <row r="5" spans="1:31" s="30" customFormat="1" ht="14.1" customHeight="1" x14ac:dyDescent="0.25">
      <c r="A5" s="36" t="s">
        <v>91</v>
      </c>
      <c r="B5" s="273"/>
      <c r="C5" s="273"/>
      <c r="D5" s="5"/>
      <c r="E5" s="5"/>
      <c r="F5" s="5"/>
      <c r="G5" s="5"/>
      <c r="H5" s="5"/>
      <c r="I5" s="5"/>
      <c r="J5" s="5"/>
      <c r="K5" s="5"/>
      <c r="L5" s="5"/>
      <c r="M5" s="5"/>
      <c r="N5" s="5"/>
      <c r="O5" s="5"/>
      <c r="P5" s="3"/>
      <c r="Q5" s="3"/>
      <c r="R5" s="3"/>
      <c r="S5" s="3"/>
      <c r="T5" s="3"/>
      <c r="U5" s="3"/>
      <c r="V5" s="3"/>
      <c r="W5" s="3"/>
      <c r="X5" s="3"/>
      <c r="Y5" s="3"/>
      <c r="Z5" s="3"/>
      <c r="AA5" s="3"/>
      <c r="AB5" s="3"/>
      <c r="AC5" s="3"/>
      <c r="AD5" s="3"/>
      <c r="AE5" s="3"/>
    </row>
    <row r="6" spans="1:31" s="30" customFormat="1" ht="14.1" customHeight="1" x14ac:dyDescent="0.25">
      <c r="A6" s="36" t="s">
        <v>108</v>
      </c>
      <c r="B6" s="273"/>
      <c r="C6" s="273"/>
      <c r="D6" s="5"/>
      <c r="E6" s="5"/>
      <c r="F6" s="5"/>
      <c r="G6" s="5"/>
      <c r="H6" s="5"/>
      <c r="I6" s="5"/>
      <c r="J6" s="5"/>
      <c r="K6" s="5"/>
      <c r="L6" s="5"/>
      <c r="M6" s="5"/>
      <c r="N6" s="5"/>
      <c r="O6" s="5"/>
      <c r="P6" s="3"/>
      <c r="Q6" s="3"/>
      <c r="R6" s="3"/>
      <c r="S6" s="3"/>
      <c r="T6" s="3"/>
      <c r="U6" s="3"/>
      <c r="V6" s="3"/>
      <c r="W6" s="3"/>
      <c r="X6" s="3"/>
      <c r="Y6" s="3"/>
      <c r="Z6" s="3"/>
      <c r="AA6" s="3"/>
      <c r="AB6" s="3"/>
      <c r="AC6" s="3"/>
      <c r="AD6" s="3"/>
      <c r="AE6" s="3"/>
    </row>
    <row r="7" spans="1:31" s="30" customFormat="1" ht="14.1" customHeight="1" x14ac:dyDescent="0.25">
      <c r="A7" s="36" t="s">
        <v>185</v>
      </c>
      <c r="B7" s="273" t="s">
        <v>183</v>
      </c>
      <c r="C7" s="273"/>
      <c r="D7" s="5"/>
      <c r="E7" s="5"/>
      <c r="F7" s="5"/>
      <c r="G7" s="5"/>
      <c r="H7" s="5"/>
      <c r="I7" s="5"/>
      <c r="J7" s="5"/>
      <c r="K7" s="5"/>
      <c r="L7" s="5"/>
      <c r="M7" s="5"/>
      <c r="N7" s="5"/>
      <c r="O7" s="5"/>
      <c r="P7" s="3"/>
      <c r="Q7" s="3"/>
      <c r="R7" s="3"/>
      <c r="S7" s="3"/>
      <c r="T7" s="3"/>
      <c r="U7" s="3"/>
      <c r="V7" s="3"/>
      <c r="W7" s="3"/>
      <c r="X7" s="3"/>
      <c r="Y7" s="3"/>
      <c r="Z7" s="3"/>
      <c r="AA7" s="3"/>
      <c r="AB7" s="3"/>
      <c r="AC7" s="3"/>
      <c r="AD7" s="3"/>
      <c r="AE7" s="3"/>
    </row>
    <row r="8" spans="1:31" ht="14.1" customHeight="1" x14ac:dyDescent="0.2">
      <c r="A8" s="16"/>
      <c r="B8" s="2"/>
      <c r="C8" s="31"/>
      <c r="D8" s="5"/>
      <c r="E8" s="5"/>
      <c r="F8" s="5"/>
      <c r="G8" s="5"/>
      <c r="H8" s="5"/>
      <c r="I8" s="5"/>
      <c r="J8" s="5"/>
      <c r="K8" s="5"/>
      <c r="L8" s="5"/>
      <c r="M8" s="5"/>
      <c r="N8" s="5"/>
      <c r="O8" s="5"/>
    </row>
    <row r="9" spans="1:31" ht="72.75" customHeight="1" x14ac:dyDescent="0.2">
      <c r="A9" s="6" t="s">
        <v>1</v>
      </c>
      <c r="B9" s="6" t="s">
        <v>2</v>
      </c>
      <c r="C9" s="6" t="s">
        <v>3</v>
      </c>
      <c r="D9" s="6" t="s">
        <v>4</v>
      </c>
      <c r="E9" s="6" t="s">
        <v>5</v>
      </c>
      <c r="F9" s="6" t="s">
        <v>6</v>
      </c>
      <c r="G9" s="7" t="s">
        <v>115</v>
      </c>
      <c r="H9" s="45" t="s">
        <v>114</v>
      </c>
      <c r="I9" s="6" t="s">
        <v>7</v>
      </c>
      <c r="J9" s="6" t="s">
        <v>490</v>
      </c>
      <c r="K9" s="6" t="s">
        <v>491</v>
      </c>
    </row>
    <row r="10" spans="1:31" ht="24.75" customHeight="1" x14ac:dyDescent="0.2">
      <c r="A10" s="239" t="s">
        <v>8</v>
      </c>
      <c r="B10" s="38" t="s">
        <v>9</v>
      </c>
      <c r="C10" s="39"/>
      <c r="D10" s="40" t="s">
        <v>573</v>
      </c>
      <c r="E10" s="38" t="s">
        <v>10</v>
      </c>
      <c r="F10" s="8">
        <v>0</v>
      </c>
      <c r="G10" s="201"/>
      <c r="H10" s="201"/>
      <c r="I10" s="28">
        <f t="shared" ref="I10:I41" si="0">IFERROR(
IF(DeliveryRoute="UU Build",$F$10:$F$128*$G$10:$G$128,
$F$10:$F$128*($G$10:$G$128+$H$10:$H$128)),
"!! ERROR !!")</f>
        <v>0</v>
      </c>
      <c r="J10" s="28">
        <f t="shared" ref="J10:J41" si="1">IFERROR(
IF(DeliveryRoute="UU Build","",
$F$10:$F$128*$H$10:$H$128),
"!! ERROR !!")</f>
        <v>0</v>
      </c>
      <c r="K10" s="28">
        <f t="shared" ref="K10:K41" si="2">F10*G10</f>
        <v>0</v>
      </c>
    </row>
    <row r="11" spans="1:31" s="229" customFormat="1" x14ac:dyDescent="0.2">
      <c r="A11" s="266" t="s">
        <v>543</v>
      </c>
      <c r="B11" s="38" t="s">
        <v>9</v>
      </c>
      <c r="C11" s="38" t="s">
        <v>542</v>
      </c>
      <c r="D11" s="42" t="s">
        <v>520</v>
      </c>
      <c r="E11" s="38" t="s">
        <v>10</v>
      </c>
      <c r="F11" s="225">
        <v>932</v>
      </c>
      <c r="G11" s="226"/>
      <c r="H11" s="207"/>
      <c r="I11" s="227">
        <f t="shared" si="0"/>
        <v>0</v>
      </c>
      <c r="J11" s="28">
        <f t="shared" si="1"/>
        <v>0</v>
      </c>
      <c r="K11" s="28">
        <f t="shared" si="2"/>
        <v>0</v>
      </c>
      <c r="L11" s="228"/>
      <c r="M11" s="228"/>
      <c r="N11" s="228"/>
      <c r="O11" s="228"/>
      <c r="P11" s="228"/>
      <c r="Q11" s="228"/>
      <c r="R11" s="228"/>
      <c r="S11" s="228"/>
      <c r="T11" s="228"/>
      <c r="U11" s="228"/>
      <c r="V11" s="228"/>
      <c r="W11" s="228"/>
      <c r="X11" s="228"/>
      <c r="Y11" s="228"/>
      <c r="Z11" s="228"/>
      <c r="AA11" s="228"/>
      <c r="AB11" s="228"/>
      <c r="AC11" s="228"/>
      <c r="AD11" s="228"/>
      <c r="AE11" s="228"/>
    </row>
    <row r="12" spans="1:31" s="229" customFormat="1" x14ac:dyDescent="0.2">
      <c r="A12" s="266"/>
      <c r="B12" s="38" t="s">
        <v>9</v>
      </c>
      <c r="C12" s="38" t="s">
        <v>541</v>
      </c>
      <c r="D12" s="42" t="s">
        <v>521</v>
      </c>
      <c r="E12" s="38" t="s">
        <v>10</v>
      </c>
      <c r="F12" s="225">
        <v>943</v>
      </c>
      <c r="G12" s="226"/>
      <c r="H12" s="207"/>
      <c r="I12" s="227">
        <f t="shared" si="0"/>
        <v>0</v>
      </c>
      <c r="J12" s="28">
        <f t="shared" si="1"/>
        <v>0</v>
      </c>
      <c r="K12" s="28">
        <f t="shared" si="2"/>
        <v>0</v>
      </c>
      <c r="L12" s="228"/>
      <c r="M12" s="228"/>
      <c r="N12" s="228"/>
      <c r="O12" s="228"/>
      <c r="P12" s="228"/>
      <c r="Q12" s="228"/>
      <c r="R12" s="228"/>
      <c r="S12" s="228"/>
      <c r="T12" s="228"/>
      <c r="U12" s="228"/>
      <c r="V12" s="228"/>
      <c r="W12" s="228"/>
      <c r="X12" s="228"/>
      <c r="Y12" s="228"/>
      <c r="Z12" s="228"/>
      <c r="AA12" s="228"/>
      <c r="AB12" s="228"/>
      <c r="AC12" s="228"/>
      <c r="AD12" s="228"/>
      <c r="AE12" s="228"/>
    </row>
    <row r="13" spans="1:31" s="229" customFormat="1" x14ac:dyDescent="0.2">
      <c r="A13" s="267"/>
      <c r="B13" s="38" t="s">
        <v>9</v>
      </c>
      <c r="C13" s="38" t="s">
        <v>540</v>
      </c>
      <c r="D13" s="42" t="s">
        <v>522</v>
      </c>
      <c r="E13" s="38" t="s">
        <v>10</v>
      </c>
      <c r="F13" s="225">
        <v>1017</v>
      </c>
      <c r="G13" s="226"/>
      <c r="H13" s="207"/>
      <c r="I13" s="227">
        <f t="shared" si="0"/>
        <v>0</v>
      </c>
      <c r="J13" s="28">
        <f t="shared" si="1"/>
        <v>0</v>
      </c>
      <c r="K13" s="28">
        <f t="shared" si="2"/>
        <v>0</v>
      </c>
      <c r="L13" s="228"/>
      <c r="M13" s="228"/>
      <c r="N13" s="228"/>
      <c r="O13" s="228"/>
      <c r="P13" s="228"/>
      <c r="Q13" s="228"/>
      <c r="R13" s="228"/>
      <c r="S13" s="228"/>
      <c r="T13" s="228"/>
      <c r="U13" s="228"/>
      <c r="V13" s="228"/>
      <c r="W13" s="228"/>
      <c r="X13" s="228"/>
      <c r="Y13" s="228"/>
      <c r="Z13" s="228"/>
      <c r="AA13" s="228"/>
      <c r="AB13" s="228"/>
      <c r="AC13" s="228"/>
      <c r="AD13" s="228"/>
      <c r="AE13" s="228"/>
    </row>
    <row r="14" spans="1:31" s="229" customFormat="1" x14ac:dyDescent="0.2">
      <c r="A14" s="268" t="s">
        <v>11</v>
      </c>
      <c r="B14" s="38" t="s">
        <v>9</v>
      </c>
      <c r="C14" s="38" t="s">
        <v>583</v>
      </c>
      <c r="D14" s="42" t="s">
        <v>12</v>
      </c>
      <c r="E14" s="38" t="s">
        <v>13</v>
      </c>
      <c r="F14" s="225">
        <v>4239</v>
      </c>
      <c r="G14" s="207"/>
      <c r="H14" s="207"/>
      <c r="I14" s="227">
        <f t="shared" si="0"/>
        <v>0</v>
      </c>
      <c r="J14" s="227">
        <f t="shared" si="1"/>
        <v>0</v>
      </c>
      <c r="K14" s="227">
        <f t="shared" si="2"/>
        <v>0</v>
      </c>
      <c r="L14" s="228"/>
      <c r="M14" s="228"/>
      <c r="N14" s="228"/>
      <c r="O14" s="228"/>
      <c r="P14" s="228"/>
      <c r="Q14" s="228"/>
      <c r="R14" s="228"/>
      <c r="S14" s="228"/>
      <c r="T14" s="228"/>
      <c r="U14" s="228"/>
      <c r="V14" s="228"/>
      <c r="W14" s="228"/>
      <c r="X14" s="228"/>
      <c r="Y14" s="228"/>
      <c r="Z14" s="228"/>
      <c r="AA14" s="228"/>
      <c r="AB14" s="228"/>
      <c r="AC14" s="228"/>
      <c r="AD14" s="228"/>
      <c r="AE14" s="228"/>
    </row>
    <row r="15" spans="1:31" s="229" customFormat="1" x14ac:dyDescent="0.2">
      <c r="A15" s="268"/>
      <c r="B15" s="38" t="s">
        <v>9</v>
      </c>
      <c r="C15" s="38" t="s">
        <v>583</v>
      </c>
      <c r="D15" s="42" t="s">
        <v>14</v>
      </c>
      <c r="E15" s="38" t="s">
        <v>13</v>
      </c>
      <c r="F15" s="225">
        <v>4552</v>
      </c>
      <c r="G15" s="207"/>
      <c r="H15" s="207"/>
      <c r="I15" s="227">
        <f t="shared" si="0"/>
        <v>0</v>
      </c>
      <c r="J15" s="227">
        <f t="shared" si="1"/>
        <v>0</v>
      </c>
      <c r="K15" s="227">
        <f t="shared" si="2"/>
        <v>0</v>
      </c>
      <c r="L15" s="228"/>
      <c r="M15" s="228"/>
      <c r="N15" s="228"/>
      <c r="O15" s="228"/>
      <c r="P15" s="228"/>
      <c r="Q15" s="228"/>
      <c r="R15" s="228"/>
      <c r="S15" s="228"/>
      <c r="T15" s="228"/>
      <c r="U15" s="228"/>
      <c r="V15" s="228"/>
      <c r="W15" s="228"/>
      <c r="X15" s="228"/>
      <c r="Y15" s="228"/>
      <c r="Z15" s="228"/>
      <c r="AA15" s="228"/>
      <c r="AB15" s="228"/>
      <c r="AC15" s="228"/>
      <c r="AD15" s="228"/>
      <c r="AE15" s="228"/>
    </row>
    <row r="16" spans="1:31" s="229" customFormat="1" x14ac:dyDescent="0.2">
      <c r="A16" s="268"/>
      <c r="B16" s="38" t="s">
        <v>9</v>
      </c>
      <c r="C16" s="38" t="s">
        <v>583</v>
      </c>
      <c r="D16" s="42" t="s">
        <v>15</v>
      </c>
      <c r="E16" s="38" t="s">
        <v>13</v>
      </c>
      <c r="F16" s="225">
        <v>6836</v>
      </c>
      <c r="G16" s="207"/>
      <c r="H16" s="207"/>
      <c r="I16" s="227">
        <f t="shared" si="0"/>
        <v>0</v>
      </c>
      <c r="J16" s="227">
        <f t="shared" si="1"/>
        <v>0</v>
      </c>
      <c r="K16" s="227">
        <f t="shared" si="2"/>
        <v>0</v>
      </c>
      <c r="L16" s="228"/>
      <c r="M16" s="228"/>
      <c r="N16" s="228"/>
      <c r="O16" s="228"/>
      <c r="P16" s="228"/>
      <c r="Q16" s="228"/>
      <c r="R16" s="228"/>
      <c r="S16" s="228"/>
      <c r="T16" s="228"/>
      <c r="U16" s="228"/>
      <c r="V16" s="228"/>
      <c r="W16" s="228"/>
      <c r="X16" s="228"/>
      <c r="Y16" s="228"/>
      <c r="Z16" s="228"/>
      <c r="AA16" s="228"/>
      <c r="AB16" s="228"/>
      <c r="AC16" s="228"/>
      <c r="AD16" s="228"/>
      <c r="AE16" s="228"/>
    </row>
    <row r="17" spans="1:31" s="229" customFormat="1" x14ac:dyDescent="0.2">
      <c r="A17" s="268" t="s">
        <v>16</v>
      </c>
      <c r="B17" s="38" t="s">
        <v>9</v>
      </c>
      <c r="C17" s="38" t="s">
        <v>583</v>
      </c>
      <c r="D17" s="42" t="s">
        <v>17</v>
      </c>
      <c r="E17" s="38" t="s">
        <v>13</v>
      </c>
      <c r="F17" s="225">
        <v>5451</v>
      </c>
      <c r="G17" s="207"/>
      <c r="H17" s="207"/>
      <c r="I17" s="227">
        <f t="shared" si="0"/>
        <v>0</v>
      </c>
      <c r="J17" s="227">
        <f t="shared" si="1"/>
        <v>0</v>
      </c>
      <c r="K17" s="227">
        <f t="shared" si="2"/>
        <v>0</v>
      </c>
      <c r="L17" s="228"/>
      <c r="M17" s="228"/>
      <c r="N17" s="228"/>
      <c r="O17" s="228"/>
      <c r="P17" s="228"/>
      <c r="Q17" s="228"/>
      <c r="R17" s="228"/>
      <c r="S17" s="228"/>
      <c r="T17" s="228"/>
      <c r="U17" s="228"/>
      <c r="V17" s="228"/>
      <c r="W17" s="228"/>
      <c r="X17" s="228"/>
      <c r="Y17" s="228"/>
      <c r="Z17" s="228"/>
      <c r="AA17" s="228"/>
      <c r="AB17" s="228"/>
      <c r="AC17" s="228"/>
      <c r="AD17" s="228"/>
      <c r="AE17" s="228"/>
    </row>
    <row r="18" spans="1:31" s="229" customFormat="1" x14ac:dyDescent="0.2">
      <c r="A18" s="268"/>
      <c r="B18" s="38" t="s">
        <v>9</v>
      </c>
      <c r="C18" s="38" t="s">
        <v>583</v>
      </c>
      <c r="D18" s="42" t="s">
        <v>18</v>
      </c>
      <c r="E18" s="38" t="s">
        <v>13</v>
      </c>
      <c r="F18" s="225">
        <v>5794</v>
      </c>
      <c r="G18" s="207"/>
      <c r="H18" s="207"/>
      <c r="I18" s="227">
        <f t="shared" si="0"/>
        <v>0</v>
      </c>
      <c r="J18" s="227">
        <f t="shared" si="1"/>
        <v>0</v>
      </c>
      <c r="K18" s="227">
        <f t="shared" si="2"/>
        <v>0</v>
      </c>
      <c r="L18" s="228"/>
      <c r="M18" s="228"/>
      <c r="N18" s="228"/>
      <c r="O18" s="228"/>
      <c r="P18" s="228"/>
      <c r="Q18" s="228"/>
      <c r="R18" s="228"/>
      <c r="S18" s="228"/>
      <c r="T18" s="228"/>
      <c r="U18" s="228"/>
      <c r="V18" s="228"/>
      <c r="W18" s="228"/>
      <c r="X18" s="228"/>
      <c r="Y18" s="228"/>
      <c r="Z18" s="228"/>
      <c r="AA18" s="228"/>
      <c r="AB18" s="228"/>
      <c r="AC18" s="228"/>
      <c r="AD18" s="228"/>
      <c r="AE18" s="228"/>
    </row>
    <row r="19" spans="1:31" s="229" customFormat="1" x14ac:dyDescent="0.2">
      <c r="A19" s="268"/>
      <c r="B19" s="38" t="s">
        <v>9</v>
      </c>
      <c r="C19" s="38" t="s">
        <v>583</v>
      </c>
      <c r="D19" s="42" t="s">
        <v>19</v>
      </c>
      <c r="E19" s="38" t="s">
        <v>13</v>
      </c>
      <c r="F19" s="225">
        <v>8110</v>
      </c>
      <c r="G19" s="207"/>
      <c r="H19" s="207"/>
      <c r="I19" s="227">
        <f t="shared" si="0"/>
        <v>0</v>
      </c>
      <c r="J19" s="227">
        <f t="shared" si="1"/>
        <v>0</v>
      </c>
      <c r="K19" s="227">
        <f t="shared" si="2"/>
        <v>0</v>
      </c>
      <c r="L19" s="228"/>
      <c r="M19" s="228"/>
      <c r="N19" s="228"/>
      <c r="O19" s="228"/>
      <c r="P19" s="228"/>
      <c r="Q19" s="228"/>
      <c r="R19" s="228"/>
      <c r="S19" s="228"/>
      <c r="T19" s="228"/>
      <c r="U19" s="228"/>
      <c r="V19" s="228"/>
      <c r="W19" s="228"/>
      <c r="X19" s="228"/>
      <c r="Y19" s="228"/>
      <c r="Z19" s="228"/>
      <c r="AA19" s="228"/>
      <c r="AB19" s="228"/>
      <c r="AC19" s="228"/>
      <c r="AD19" s="228"/>
      <c r="AE19" s="228"/>
    </row>
    <row r="20" spans="1:31" s="229" customFormat="1" x14ac:dyDescent="0.2">
      <c r="A20" s="268" t="s">
        <v>498</v>
      </c>
      <c r="B20" s="38" t="s">
        <v>9</v>
      </c>
      <c r="C20" s="38" t="s">
        <v>583</v>
      </c>
      <c r="D20" s="42" t="s">
        <v>499</v>
      </c>
      <c r="E20" s="38" t="s">
        <v>13</v>
      </c>
      <c r="F20" s="225">
        <v>4430</v>
      </c>
      <c r="G20" s="207"/>
      <c r="H20" s="207"/>
      <c r="I20" s="227">
        <f t="shared" si="0"/>
        <v>0</v>
      </c>
      <c r="J20" s="227">
        <f t="shared" si="1"/>
        <v>0</v>
      </c>
      <c r="K20" s="227">
        <f t="shared" si="2"/>
        <v>0</v>
      </c>
      <c r="L20" s="228"/>
      <c r="M20" s="228"/>
      <c r="N20" s="228"/>
      <c r="O20" s="228"/>
      <c r="P20" s="228"/>
      <c r="Q20" s="228"/>
      <c r="R20" s="228"/>
      <c r="S20" s="228"/>
      <c r="T20" s="228"/>
      <c r="U20" s="228"/>
      <c r="V20" s="228"/>
      <c r="W20" s="228"/>
      <c r="X20" s="228"/>
      <c r="Y20" s="228"/>
      <c r="Z20" s="228"/>
      <c r="AA20" s="228"/>
      <c r="AB20" s="228"/>
      <c r="AC20" s="228"/>
      <c r="AD20" s="228"/>
      <c r="AE20" s="228"/>
    </row>
    <row r="21" spans="1:31" s="229" customFormat="1" x14ac:dyDescent="0.2">
      <c r="A21" s="268"/>
      <c r="B21" s="38" t="s">
        <v>9</v>
      </c>
      <c r="C21" s="38" t="s">
        <v>583</v>
      </c>
      <c r="D21" s="42" t="s">
        <v>500</v>
      </c>
      <c r="E21" s="38" t="s">
        <v>13</v>
      </c>
      <c r="F21" s="225">
        <v>4757</v>
      </c>
      <c r="G21" s="207"/>
      <c r="H21" s="207"/>
      <c r="I21" s="227">
        <f t="shared" si="0"/>
        <v>0</v>
      </c>
      <c r="J21" s="227">
        <f t="shared" si="1"/>
        <v>0</v>
      </c>
      <c r="K21" s="227">
        <f t="shared" si="2"/>
        <v>0</v>
      </c>
      <c r="L21" s="228"/>
      <c r="M21" s="228"/>
      <c r="N21" s="228"/>
      <c r="O21" s="228"/>
      <c r="P21" s="228"/>
      <c r="Q21" s="228"/>
      <c r="R21" s="228"/>
      <c r="S21" s="228"/>
      <c r="T21" s="228"/>
      <c r="U21" s="228"/>
      <c r="V21" s="228"/>
      <c r="W21" s="228"/>
      <c r="X21" s="228"/>
      <c r="Y21" s="228"/>
      <c r="Z21" s="228"/>
      <c r="AA21" s="228"/>
      <c r="AB21" s="228"/>
      <c r="AC21" s="228"/>
      <c r="AD21" s="228"/>
      <c r="AE21" s="228"/>
    </row>
    <row r="22" spans="1:31" s="229" customFormat="1" x14ac:dyDescent="0.2">
      <c r="A22" s="268"/>
      <c r="B22" s="38" t="s">
        <v>9</v>
      </c>
      <c r="C22" s="38" t="s">
        <v>583</v>
      </c>
      <c r="D22" s="42" t="s">
        <v>501</v>
      </c>
      <c r="E22" s="38" t="s">
        <v>13</v>
      </c>
      <c r="F22" s="225">
        <v>6619</v>
      </c>
      <c r="G22" s="207"/>
      <c r="H22" s="207"/>
      <c r="I22" s="227">
        <f t="shared" si="0"/>
        <v>0</v>
      </c>
      <c r="J22" s="227">
        <f t="shared" si="1"/>
        <v>0</v>
      </c>
      <c r="K22" s="227">
        <f t="shared" si="2"/>
        <v>0</v>
      </c>
      <c r="L22" s="228"/>
      <c r="M22" s="228"/>
      <c r="N22" s="228"/>
      <c r="O22" s="228"/>
      <c r="P22" s="228"/>
      <c r="Q22" s="228"/>
      <c r="R22" s="228"/>
      <c r="S22" s="228"/>
      <c r="T22" s="228"/>
      <c r="U22" s="228"/>
      <c r="V22" s="228"/>
      <c r="W22" s="228"/>
      <c r="X22" s="228"/>
      <c r="Y22" s="228"/>
      <c r="Z22" s="228"/>
      <c r="AA22" s="228"/>
      <c r="AB22" s="228"/>
      <c r="AC22" s="228"/>
      <c r="AD22" s="228"/>
      <c r="AE22" s="228"/>
    </row>
    <row r="23" spans="1:31" s="229" customFormat="1" x14ac:dyDescent="0.2">
      <c r="A23" s="268" t="s">
        <v>20</v>
      </c>
      <c r="B23" s="38" t="s">
        <v>21</v>
      </c>
      <c r="C23" s="38" t="s">
        <v>583</v>
      </c>
      <c r="D23" s="42" t="s">
        <v>22</v>
      </c>
      <c r="E23" s="38" t="s">
        <v>13</v>
      </c>
      <c r="F23" s="225">
        <v>1396</v>
      </c>
      <c r="G23" s="207"/>
      <c r="H23" s="207"/>
      <c r="I23" s="227">
        <f t="shared" si="0"/>
        <v>0</v>
      </c>
      <c r="J23" s="227">
        <f t="shared" si="1"/>
        <v>0</v>
      </c>
      <c r="K23" s="227">
        <f t="shared" si="2"/>
        <v>0</v>
      </c>
      <c r="L23" s="228"/>
      <c r="M23" s="228"/>
      <c r="N23" s="228"/>
      <c r="O23" s="228"/>
      <c r="P23" s="228"/>
      <c r="Q23" s="228"/>
      <c r="R23" s="228"/>
      <c r="S23" s="228"/>
      <c r="T23" s="228"/>
      <c r="U23" s="228"/>
      <c r="V23" s="228"/>
      <c r="W23" s="228"/>
      <c r="X23" s="228"/>
      <c r="Y23" s="228"/>
      <c r="Z23" s="228"/>
      <c r="AA23" s="228"/>
      <c r="AB23" s="228"/>
      <c r="AC23" s="228"/>
      <c r="AD23" s="228"/>
      <c r="AE23" s="228"/>
    </row>
    <row r="24" spans="1:31" s="229" customFormat="1" x14ac:dyDescent="0.2">
      <c r="A24" s="268"/>
      <c r="B24" s="38" t="s">
        <v>21</v>
      </c>
      <c r="C24" s="38" t="s">
        <v>583</v>
      </c>
      <c r="D24" s="42" t="s">
        <v>23</v>
      </c>
      <c r="E24" s="38" t="s">
        <v>13</v>
      </c>
      <c r="F24" s="225">
        <v>1774</v>
      </c>
      <c r="G24" s="207"/>
      <c r="H24" s="207"/>
      <c r="I24" s="227">
        <f t="shared" si="0"/>
        <v>0</v>
      </c>
      <c r="J24" s="227">
        <f t="shared" si="1"/>
        <v>0</v>
      </c>
      <c r="K24" s="227">
        <f t="shared" si="2"/>
        <v>0</v>
      </c>
      <c r="L24" s="228"/>
      <c r="M24" s="228"/>
      <c r="N24" s="228"/>
      <c r="O24" s="228"/>
      <c r="P24" s="228"/>
      <c r="Q24" s="228"/>
      <c r="R24" s="228"/>
      <c r="S24" s="228"/>
      <c r="T24" s="228"/>
      <c r="U24" s="228"/>
      <c r="V24" s="228"/>
      <c r="W24" s="228"/>
      <c r="X24" s="228"/>
      <c r="Y24" s="228"/>
      <c r="Z24" s="228"/>
      <c r="AA24" s="228"/>
      <c r="AB24" s="228"/>
      <c r="AC24" s="228"/>
      <c r="AD24" s="228"/>
      <c r="AE24" s="228"/>
    </row>
    <row r="25" spans="1:31" s="229" customFormat="1" x14ac:dyDescent="0.2">
      <c r="A25" s="268"/>
      <c r="B25" s="38" t="s">
        <v>21</v>
      </c>
      <c r="C25" s="38" t="s">
        <v>583</v>
      </c>
      <c r="D25" s="42" t="s">
        <v>24</v>
      </c>
      <c r="E25" s="38" t="s">
        <v>13</v>
      </c>
      <c r="F25" s="225">
        <v>3323</v>
      </c>
      <c r="G25" s="207"/>
      <c r="H25" s="207"/>
      <c r="I25" s="227">
        <f t="shared" si="0"/>
        <v>0</v>
      </c>
      <c r="J25" s="227">
        <f t="shared" si="1"/>
        <v>0</v>
      </c>
      <c r="K25" s="227">
        <f t="shared" si="2"/>
        <v>0</v>
      </c>
      <c r="L25" s="228"/>
      <c r="M25" s="228"/>
      <c r="N25" s="228"/>
      <c r="O25" s="228"/>
      <c r="P25" s="228"/>
      <c r="Q25" s="228"/>
      <c r="R25" s="228"/>
      <c r="S25" s="228"/>
      <c r="T25" s="228"/>
      <c r="U25" s="228"/>
      <c r="V25" s="228"/>
      <c r="W25" s="228"/>
      <c r="X25" s="228"/>
      <c r="Y25" s="228"/>
      <c r="Z25" s="228"/>
      <c r="AA25" s="228"/>
      <c r="AB25" s="228"/>
      <c r="AC25" s="228"/>
      <c r="AD25" s="228"/>
      <c r="AE25" s="228"/>
    </row>
    <row r="26" spans="1:31" s="229" customFormat="1" x14ac:dyDescent="0.2">
      <c r="A26" s="268" t="s">
        <v>25</v>
      </c>
      <c r="B26" s="38" t="s">
        <v>21</v>
      </c>
      <c r="C26" s="38" t="s">
        <v>583</v>
      </c>
      <c r="D26" s="42" t="s">
        <v>26</v>
      </c>
      <c r="E26" s="38" t="s">
        <v>13</v>
      </c>
      <c r="F26" s="225">
        <v>2026</v>
      </c>
      <c r="G26" s="207"/>
      <c r="H26" s="207"/>
      <c r="I26" s="227">
        <f t="shared" si="0"/>
        <v>0</v>
      </c>
      <c r="J26" s="227">
        <f t="shared" si="1"/>
        <v>0</v>
      </c>
      <c r="K26" s="227">
        <f t="shared" si="2"/>
        <v>0</v>
      </c>
      <c r="L26" s="228"/>
      <c r="M26" s="228"/>
      <c r="N26" s="228"/>
      <c r="O26" s="228"/>
      <c r="P26" s="228"/>
      <c r="Q26" s="228"/>
      <c r="R26" s="228"/>
      <c r="S26" s="228"/>
      <c r="T26" s="228"/>
      <c r="U26" s="228"/>
      <c r="V26" s="228"/>
      <c r="W26" s="228"/>
      <c r="X26" s="228"/>
      <c r="Y26" s="228"/>
      <c r="Z26" s="228"/>
      <c r="AA26" s="228"/>
      <c r="AB26" s="228"/>
      <c r="AC26" s="228"/>
      <c r="AD26" s="228"/>
      <c r="AE26" s="228"/>
    </row>
    <row r="27" spans="1:31" s="229" customFormat="1" x14ac:dyDescent="0.2">
      <c r="A27" s="268"/>
      <c r="B27" s="38" t="s">
        <v>21</v>
      </c>
      <c r="C27" s="38" t="s">
        <v>583</v>
      </c>
      <c r="D27" s="42" t="s">
        <v>27</v>
      </c>
      <c r="E27" s="38" t="s">
        <v>13</v>
      </c>
      <c r="F27" s="225">
        <v>2699</v>
      </c>
      <c r="G27" s="207"/>
      <c r="H27" s="207"/>
      <c r="I27" s="227">
        <f t="shared" si="0"/>
        <v>0</v>
      </c>
      <c r="J27" s="227">
        <f t="shared" si="1"/>
        <v>0</v>
      </c>
      <c r="K27" s="227">
        <f t="shared" si="2"/>
        <v>0</v>
      </c>
      <c r="L27" s="228"/>
      <c r="M27" s="228"/>
      <c r="N27" s="228"/>
      <c r="O27" s="228"/>
      <c r="P27" s="228"/>
      <c r="Q27" s="228"/>
      <c r="R27" s="228"/>
      <c r="S27" s="228"/>
      <c r="T27" s="228"/>
      <c r="U27" s="228"/>
      <c r="V27" s="228"/>
      <c r="W27" s="228"/>
      <c r="X27" s="228"/>
      <c r="Y27" s="228"/>
      <c r="Z27" s="228"/>
      <c r="AA27" s="228"/>
      <c r="AB27" s="228"/>
      <c r="AC27" s="228"/>
      <c r="AD27" s="228"/>
      <c r="AE27" s="228"/>
    </row>
    <row r="28" spans="1:31" s="229" customFormat="1" x14ac:dyDescent="0.2">
      <c r="A28" s="268"/>
      <c r="B28" s="38" t="s">
        <v>21</v>
      </c>
      <c r="C28" s="38" t="s">
        <v>583</v>
      </c>
      <c r="D28" s="42" t="s">
        <v>28</v>
      </c>
      <c r="E28" s="38" t="s">
        <v>13</v>
      </c>
      <c r="F28" s="225">
        <v>4719</v>
      </c>
      <c r="G28" s="207"/>
      <c r="H28" s="207"/>
      <c r="I28" s="227">
        <f t="shared" si="0"/>
        <v>0</v>
      </c>
      <c r="J28" s="227">
        <f t="shared" si="1"/>
        <v>0</v>
      </c>
      <c r="K28" s="227">
        <f t="shared" si="2"/>
        <v>0</v>
      </c>
      <c r="L28" s="228"/>
      <c r="M28" s="228"/>
      <c r="N28" s="228"/>
      <c r="O28" s="228"/>
      <c r="P28" s="228"/>
      <c r="Q28" s="228"/>
      <c r="R28" s="228"/>
      <c r="S28" s="228"/>
      <c r="T28" s="228"/>
      <c r="U28" s="228"/>
      <c r="V28" s="228"/>
      <c r="W28" s="228"/>
      <c r="X28" s="228"/>
      <c r="Y28" s="228"/>
      <c r="Z28" s="228"/>
      <c r="AA28" s="228"/>
      <c r="AB28" s="228"/>
      <c r="AC28" s="228"/>
      <c r="AD28" s="228"/>
      <c r="AE28" s="228"/>
    </row>
    <row r="29" spans="1:31" s="229" customFormat="1" x14ac:dyDescent="0.2">
      <c r="A29" s="268" t="s">
        <v>502</v>
      </c>
      <c r="B29" s="38" t="s">
        <v>21</v>
      </c>
      <c r="C29" s="38" t="s">
        <v>583</v>
      </c>
      <c r="D29" s="42" t="s">
        <v>503</v>
      </c>
      <c r="E29" s="38" t="s">
        <v>13</v>
      </c>
      <c r="F29" s="225">
        <v>1247</v>
      </c>
      <c r="G29" s="207"/>
      <c r="H29" s="207"/>
      <c r="I29" s="227">
        <f t="shared" si="0"/>
        <v>0</v>
      </c>
      <c r="J29" s="227">
        <f t="shared" si="1"/>
        <v>0</v>
      </c>
      <c r="K29" s="227">
        <f t="shared" si="2"/>
        <v>0</v>
      </c>
      <c r="L29" s="228"/>
      <c r="M29" s="228"/>
      <c r="N29" s="228"/>
      <c r="O29" s="228"/>
      <c r="P29" s="228"/>
      <c r="Q29" s="228"/>
      <c r="R29" s="228"/>
      <c r="S29" s="228"/>
      <c r="T29" s="228"/>
      <c r="U29" s="228"/>
      <c r="V29" s="228"/>
      <c r="W29" s="228"/>
      <c r="X29" s="228"/>
      <c r="Y29" s="228"/>
      <c r="Z29" s="228"/>
      <c r="AA29" s="228"/>
      <c r="AB29" s="228"/>
      <c r="AC29" s="228"/>
      <c r="AD29" s="228"/>
      <c r="AE29" s="228"/>
    </row>
    <row r="30" spans="1:31" s="229" customFormat="1" x14ac:dyDescent="0.2">
      <c r="A30" s="268"/>
      <c r="B30" s="38" t="s">
        <v>21</v>
      </c>
      <c r="C30" s="38" t="s">
        <v>583</v>
      </c>
      <c r="D30" s="42" t="s">
        <v>504</v>
      </c>
      <c r="E30" s="38" t="s">
        <v>13</v>
      </c>
      <c r="F30" s="225">
        <v>1543</v>
      </c>
      <c r="G30" s="207"/>
      <c r="H30" s="207"/>
      <c r="I30" s="227">
        <f t="shared" si="0"/>
        <v>0</v>
      </c>
      <c r="J30" s="227">
        <f t="shared" si="1"/>
        <v>0</v>
      </c>
      <c r="K30" s="227">
        <f t="shared" si="2"/>
        <v>0</v>
      </c>
      <c r="L30" s="228"/>
      <c r="M30" s="228"/>
      <c r="N30" s="228"/>
      <c r="O30" s="228"/>
      <c r="P30" s="228"/>
      <c r="Q30" s="228"/>
      <c r="R30" s="228"/>
      <c r="S30" s="228"/>
      <c r="T30" s="228"/>
      <c r="U30" s="228"/>
      <c r="V30" s="228"/>
      <c r="W30" s="228"/>
      <c r="X30" s="228"/>
      <c r="Y30" s="228"/>
      <c r="Z30" s="228"/>
      <c r="AA30" s="228"/>
      <c r="AB30" s="228"/>
      <c r="AC30" s="228"/>
      <c r="AD30" s="228"/>
      <c r="AE30" s="228"/>
    </row>
    <row r="31" spans="1:31" s="229" customFormat="1" x14ac:dyDescent="0.2">
      <c r="A31" s="268"/>
      <c r="B31" s="38" t="s">
        <v>21</v>
      </c>
      <c r="C31" s="38" t="s">
        <v>583</v>
      </c>
      <c r="D31" s="42" t="s">
        <v>505</v>
      </c>
      <c r="E31" s="38" t="s">
        <v>13</v>
      </c>
      <c r="F31" s="225">
        <v>2885</v>
      </c>
      <c r="G31" s="207"/>
      <c r="H31" s="207"/>
      <c r="I31" s="227">
        <f t="shared" si="0"/>
        <v>0</v>
      </c>
      <c r="J31" s="227">
        <f t="shared" si="1"/>
        <v>0</v>
      </c>
      <c r="K31" s="227">
        <f t="shared" si="2"/>
        <v>0</v>
      </c>
      <c r="L31" s="228"/>
      <c r="M31" s="228"/>
      <c r="N31" s="228"/>
      <c r="O31" s="228"/>
      <c r="P31" s="228"/>
      <c r="Q31" s="228"/>
      <c r="R31" s="228"/>
      <c r="S31" s="228"/>
      <c r="T31" s="228"/>
      <c r="U31" s="228"/>
      <c r="V31" s="228"/>
      <c r="W31" s="228"/>
      <c r="X31" s="228"/>
      <c r="Y31" s="228"/>
      <c r="Z31" s="228"/>
      <c r="AA31" s="228"/>
      <c r="AB31" s="228"/>
      <c r="AC31" s="228"/>
      <c r="AD31" s="228"/>
      <c r="AE31" s="228"/>
    </row>
    <row r="32" spans="1:31" s="229" customFormat="1" x14ac:dyDescent="0.2">
      <c r="A32" s="268" t="s">
        <v>29</v>
      </c>
      <c r="B32" s="38" t="s">
        <v>9</v>
      </c>
      <c r="C32" s="38" t="s">
        <v>583</v>
      </c>
      <c r="D32" s="42" t="s">
        <v>30</v>
      </c>
      <c r="E32" s="38" t="s">
        <v>13</v>
      </c>
      <c r="F32" s="225">
        <v>1623</v>
      </c>
      <c r="G32" s="207"/>
      <c r="H32" s="207"/>
      <c r="I32" s="227">
        <f t="shared" si="0"/>
        <v>0</v>
      </c>
      <c r="J32" s="227">
        <f t="shared" si="1"/>
        <v>0</v>
      </c>
      <c r="K32" s="227">
        <f t="shared" si="2"/>
        <v>0</v>
      </c>
      <c r="L32" s="228"/>
      <c r="M32" s="228"/>
      <c r="N32" s="228"/>
      <c r="O32" s="228"/>
      <c r="P32" s="228"/>
      <c r="Q32" s="228"/>
      <c r="R32" s="228"/>
      <c r="S32" s="228"/>
      <c r="T32" s="228"/>
      <c r="U32" s="228"/>
      <c r="V32" s="228"/>
      <c r="W32" s="228"/>
      <c r="X32" s="228"/>
      <c r="Y32" s="228"/>
      <c r="Z32" s="228"/>
      <c r="AA32" s="228"/>
      <c r="AB32" s="228"/>
      <c r="AC32" s="228"/>
      <c r="AD32" s="228"/>
      <c r="AE32" s="228"/>
    </row>
    <row r="33" spans="1:31" s="229" customFormat="1" x14ac:dyDescent="0.2">
      <c r="A33" s="268"/>
      <c r="B33" s="38" t="s">
        <v>9</v>
      </c>
      <c r="C33" s="38" t="s">
        <v>583</v>
      </c>
      <c r="D33" s="42" t="s">
        <v>31</v>
      </c>
      <c r="E33" s="38" t="s">
        <v>13</v>
      </c>
      <c r="F33" s="225">
        <v>2000</v>
      </c>
      <c r="G33" s="207"/>
      <c r="H33" s="207"/>
      <c r="I33" s="227">
        <f t="shared" si="0"/>
        <v>0</v>
      </c>
      <c r="J33" s="227">
        <f t="shared" si="1"/>
        <v>0</v>
      </c>
      <c r="K33" s="227">
        <f t="shared" si="2"/>
        <v>0</v>
      </c>
      <c r="L33" s="228"/>
      <c r="M33" s="228"/>
      <c r="N33" s="228"/>
      <c r="O33" s="228"/>
      <c r="P33" s="228"/>
      <c r="Q33" s="228"/>
      <c r="R33" s="228"/>
      <c r="S33" s="228"/>
      <c r="T33" s="228"/>
      <c r="U33" s="228"/>
      <c r="V33" s="228"/>
      <c r="W33" s="228"/>
      <c r="X33" s="228"/>
      <c r="Y33" s="228"/>
      <c r="Z33" s="228"/>
      <c r="AA33" s="228"/>
      <c r="AB33" s="228"/>
      <c r="AC33" s="228"/>
      <c r="AD33" s="228"/>
      <c r="AE33" s="228"/>
    </row>
    <row r="34" spans="1:31" s="229" customFormat="1" x14ac:dyDescent="0.2">
      <c r="A34" s="268"/>
      <c r="B34" s="38" t="s">
        <v>9</v>
      </c>
      <c r="C34" s="38" t="s">
        <v>583</v>
      </c>
      <c r="D34" s="42" t="s">
        <v>32</v>
      </c>
      <c r="E34" s="38" t="s">
        <v>13</v>
      </c>
      <c r="F34" s="225">
        <v>3538</v>
      </c>
      <c r="G34" s="207"/>
      <c r="H34" s="207"/>
      <c r="I34" s="227">
        <f t="shared" si="0"/>
        <v>0</v>
      </c>
      <c r="J34" s="227">
        <f t="shared" si="1"/>
        <v>0</v>
      </c>
      <c r="K34" s="227">
        <f t="shared" si="2"/>
        <v>0</v>
      </c>
      <c r="L34" s="228"/>
      <c r="M34" s="228"/>
      <c r="N34" s="228"/>
      <c r="O34" s="228"/>
      <c r="P34" s="228"/>
      <c r="Q34" s="228"/>
      <c r="R34" s="228"/>
      <c r="S34" s="228"/>
      <c r="T34" s="228"/>
      <c r="U34" s="228"/>
      <c r="V34" s="228"/>
      <c r="W34" s="228"/>
      <c r="X34" s="228"/>
      <c r="Y34" s="228"/>
      <c r="Z34" s="228"/>
      <c r="AA34" s="228"/>
      <c r="AB34" s="228"/>
      <c r="AC34" s="228"/>
      <c r="AD34" s="228"/>
      <c r="AE34" s="228"/>
    </row>
    <row r="35" spans="1:31" s="229" customFormat="1" x14ac:dyDescent="0.2">
      <c r="A35" s="268" t="s">
        <v>33</v>
      </c>
      <c r="B35" s="38" t="s">
        <v>9</v>
      </c>
      <c r="C35" s="38" t="s">
        <v>583</v>
      </c>
      <c r="D35" s="42" t="s">
        <v>34</v>
      </c>
      <c r="E35" s="38" t="s">
        <v>13</v>
      </c>
      <c r="F35" s="225">
        <v>2267</v>
      </c>
      <c r="G35" s="207"/>
      <c r="H35" s="207"/>
      <c r="I35" s="227">
        <f t="shared" si="0"/>
        <v>0</v>
      </c>
      <c r="J35" s="227">
        <f t="shared" si="1"/>
        <v>0</v>
      </c>
      <c r="K35" s="227">
        <f t="shared" si="2"/>
        <v>0</v>
      </c>
      <c r="L35" s="228"/>
      <c r="M35" s="228"/>
      <c r="N35" s="228"/>
      <c r="O35" s="228"/>
      <c r="P35" s="228"/>
      <c r="Q35" s="228"/>
      <c r="R35" s="228"/>
      <c r="S35" s="228"/>
      <c r="T35" s="228"/>
      <c r="U35" s="228"/>
      <c r="V35" s="228"/>
      <c r="W35" s="228"/>
      <c r="X35" s="228"/>
      <c r="Y35" s="228"/>
      <c r="Z35" s="228"/>
      <c r="AA35" s="228"/>
      <c r="AB35" s="228"/>
      <c r="AC35" s="228"/>
      <c r="AD35" s="228"/>
      <c r="AE35" s="228"/>
    </row>
    <row r="36" spans="1:31" s="229" customFormat="1" x14ac:dyDescent="0.2">
      <c r="A36" s="268"/>
      <c r="B36" s="38" t="s">
        <v>9</v>
      </c>
      <c r="C36" s="38" t="s">
        <v>583</v>
      </c>
      <c r="D36" s="42" t="s">
        <v>35</v>
      </c>
      <c r="E36" s="38" t="s">
        <v>13</v>
      </c>
      <c r="F36" s="225">
        <v>2940</v>
      </c>
      <c r="G36" s="207"/>
      <c r="H36" s="207"/>
      <c r="I36" s="227">
        <f t="shared" si="0"/>
        <v>0</v>
      </c>
      <c r="J36" s="227">
        <f t="shared" si="1"/>
        <v>0</v>
      </c>
      <c r="K36" s="227">
        <f t="shared" si="2"/>
        <v>0</v>
      </c>
      <c r="L36" s="228"/>
      <c r="M36" s="228"/>
      <c r="N36" s="228"/>
      <c r="O36" s="228"/>
      <c r="P36" s="228"/>
      <c r="Q36" s="228"/>
      <c r="R36" s="228"/>
      <c r="S36" s="228"/>
      <c r="T36" s="228"/>
      <c r="U36" s="228"/>
      <c r="V36" s="228"/>
      <c r="W36" s="228"/>
      <c r="X36" s="228"/>
      <c r="Y36" s="228"/>
      <c r="Z36" s="228"/>
      <c r="AA36" s="228"/>
      <c r="AB36" s="228"/>
      <c r="AC36" s="228"/>
      <c r="AD36" s="228"/>
      <c r="AE36" s="228"/>
    </row>
    <row r="37" spans="1:31" s="229" customFormat="1" x14ac:dyDescent="0.2">
      <c r="A37" s="268"/>
      <c r="B37" s="38" t="s">
        <v>9</v>
      </c>
      <c r="C37" s="38" t="s">
        <v>583</v>
      </c>
      <c r="D37" s="42" t="s">
        <v>36</v>
      </c>
      <c r="E37" s="38" t="s">
        <v>13</v>
      </c>
      <c r="F37" s="225">
        <v>4948</v>
      </c>
      <c r="G37" s="207"/>
      <c r="H37" s="207"/>
      <c r="I37" s="227">
        <f t="shared" si="0"/>
        <v>0</v>
      </c>
      <c r="J37" s="227">
        <f t="shared" si="1"/>
        <v>0</v>
      </c>
      <c r="K37" s="227">
        <f t="shared" si="2"/>
        <v>0</v>
      </c>
      <c r="L37" s="228"/>
      <c r="M37" s="228"/>
      <c r="N37" s="228"/>
      <c r="O37" s="228"/>
      <c r="P37" s="228"/>
      <c r="Q37" s="228"/>
      <c r="R37" s="228"/>
      <c r="S37" s="228"/>
      <c r="T37" s="228"/>
      <c r="U37" s="228"/>
      <c r="V37" s="228"/>
      <c r="W37" s="228"/>
      <c r="X37" s="228"/>
      <c r="Y37" s="228"/>
      <c r="Z37" s="228"/>
      <c r="AA37" s="228"/>
      <c r="AB37" s="228"/>
      <c r="AC37" s="228"/>
      <c r="AD37" s="228"/>
      <c r="AE37" s="228"/>
    </row>
    <row r="38" spans="1:31" s="229" customFormat="1" x14ac:dyDescent="0.2">
      <c r="A38" s="268" t="s">
        <v>506</v>
      </c>
      <c r="B38" s="38" t="s">
        <v>9</v>
      </c>
      <c r="C38" s="38" t="s">
        <v>583</v>
      </c>
      <c r="D38" s="42" t="s">
        <v>507</v>
      </c>
      <c r="E38" s="38" t="s">
        <v>13</v>
      </c>
      <c r="F38" s="225">
        <v>1480</v>
      </c>
      <c r="G38" s="207"/>
      <c r="H38" s="207"/>
      <c r="I38" s="227">
        <f t="shared" si="0"/>
        <v>0</v>
      </c>
      <c r="J38" s="227">
        <f t="shared" si="1"/>
        <v>0</v>
      </c>
      <c r="K38" s="227">
        <f t="shared" si="2"/>
        <v>0</v>
      </c>
      <c r="L38" s="228"/>
      <c r="M38" s="228"/>
      <c r="N38" s="228"/>
      <c r="O38" s="228"/>
      <c r="P38" s="228"/>
      <c r="Q38" s="228"/>
      <c r="R38" s="228"/>
      <c r="S38" s="228"/>
      <c r="T38" s="228"/>
      <c r="U38" s="228"/>
      <c r="V38" s="228"/>
      <c r="W38" s="228"/>
      <c r="X38" s="228"/>
      <c r="Y38" s="228"/>
      <c r="Z38" s="228"/>
      <c r="AA38" s="228"/>
      <c r="AB38" s="228"/>
      <c r="AC38" s="228"/>
      <c r="AD38" s="228"/>
      <c r="AE38" s="228"/>
    </row>
    <row r="39" spans="1:31" s="229" customFormat="1" x14ac:dyDescent="0.2">
      <c r="A39" s="268"/>
      <c r="B39" s="38" t="s">
        <v>9</v>
      </c>
      <c r="C39" s="38" t="s">
        <v>583</v>
      </c>
      <c r="D39" s="42" t="s">
        <v>508</v>
      </c>
      <c r="E39" s="38" t="s">
        <v>13</v>
      </c>
      <c r="F39" s="225">
        <v>1775</v>
      </c>
      <c r="G39" s="207"/>
      <c r="H39" s="207"/>
      <c r="I39" s="227">
        <f t="shared" si="0"/>
        <v>0</v>
      </c>
      <c r="J39" s="227">
        <f t="shared" si="1"/>
        <v>0</v>
      </c>
      <c r="K39" s="227">
        <f t="shared" si="2"/>
        <v>0</v>
      </c>
      <c r="L39" s="228"/>
      <c r="M39" s="228"/>
      <c r="N39" s="228"/>
      <c r="O39" s="228"/>
      <c r="P39" s="228"/>
      <c r="Q39" s="228"/>
      <c r="R39" s="228"/>
      <c r="S39" s="228"/>
      <c r="T39" s="228"/>
      <c r="U39" s="228"/>
      <c r="V39" s="228"/>
      <c r="W39" s="228"/>
      <c r="X39" s="228"/>
      <c r="Y39" s="228"/>
      <c r="Z39" s="228"/>
      <c r="AA39" s="228"/>
      <c r="AB39" s="228"/>
      <c r="AC39" s="228"/>
      <c r="AD39" s="228"/>
      <c r="AE39" s="228"/>
    </row>
    <row r="40" spans="1:31" s="229" customFormat="1" x14ac:dyDescent="0.2">
      <c r="A40" s="268"/>
      <c r="B40" s="38" t="s">
        <v>9</v>
      </c>
      <c r="C40" s="38" t="s">
        <v>583</v>
      </c>
      <c r="D40" s="42" t="s">
        <v>509</v>
      </c>
      <c r="E40" s="38" t="s">
        <v>13</v>
      </c>
      <c r="F40" s="225">
        <v>3105</v>
      </c>
      <c r="G40" s="207"/>
      <c r="H40" s="207"/>
      <c r="I40" s="227">
        <f t="shared" si="0"/>
        <v>0</v>
      </c>
      <c r="J40" s="227">
        <f t="shared" si="1"/>
        <v>0</v>
      </c>
      <c r="K40" s="227">
        <f t="shared" si="2"/>
        <v>0</v>
      </c>
      <c r="L40" s="228"/>
      <c r="M40" s="228"/>
      <c r="N40" s="228"/>
      <c r="O40" s="228"/>
      <c r="P40" s="228"/>
      <c r="Q40" s="228"/>
      <c r="R40" s="228"/>
      <c r="S40" s="228"/>
      <c r="T40" s="228"/>
      <c r="U40" s="228"/>
      <c r="V40" s="228"/>
      <c r="W40" s="228"/>
      <c r="X40" s="228"/>
      <c r="Y40" s="228"/>
      <c r="Z40" s="228"/>
      <c r="AA40" s="228"/>
      <c r="AB40" s="228"/>
      <c r="AC40" s="228"/>
      <c r="AD40" s="228"/>
      <c r="AE40" s="228"/>
    </row>
    <row r="41" spans="1:31" s="229" customFormat="1" x14ac:dyDescent="0.2">
      <c r="A41" s="268" t="s">
        <v>116</v>
      </c>
      <c r="B41" s="38" t="s">
        <v>21</v>
      </c>
      <c r="C41" s="38" t="s">
        <v>582</v>
      </c>
      <c r="D41" s="42" t="s">
        <v>37</v>
      </c>
      <c r="E41" s="38" t="s">
        <v>38</v>
      </c>
      <c r="F41" s="225">
        <v>109</v>
      </c>
      <c r="G41" s="207"/>
      <c r="H41" s="207"/>
      <c r="I41" s="227">
        <f t="shared" si="0"/>
        <v>0</v>
      </c>
      <c r="J41" s="227">
        <f t="shared" si="1"/>
        <v>0</v>
      </c>
      <c r="K41" s="227">
        <f t="shared" si="2"/>
        <v>0</v>
      </c>
      <c r="L41" s="228"/>
      <c r="M41" s="228"/>
      <c r="N41" s="228"/>
      <c r="O41" s="228"/>
      <c r="P41" s="228"/>
      <c r="Q41" s="228"/>
      <c r="R41" s="228"/>
      <c r="S41" s="228"/>
      <c r="T41" s="228"/>
      <c r="U41" s="228"/>
      <c r="V41" s="228"/>
      <c r="W41" s="228"/>
      <c r="X41" s="228"/>
      <c r="Y41" s="228"/>
      <c r="Z41" s="228"/>
      <c r="AA41" s="228"/>
      <c r="AB41" s="228"/>
      <c r="AC41" s="228"/>
      <c r="AD41" s="228"/>
      <c r="AE41" s="228"/>
    </row>
    <row r="42" spans="1:31" s="229" customFormat="1" x14ac:dyDescent="0.2">
      <c r="A42" s="268"/>
      <c r="B42" s="38" t="s">
        <v>21</v>
      </c>
      <c r="C42" s="38" t="s">
        <v>582</v>
      </c>
      <c r="D42" s="42" t="s">
        <v>39</v>
      </c>
      <c r="E42" s="38" t="s">
        <v>38</v>
      </c>
      <c r="F42" s="225">
        <v>158</v>
      </c>
      <c r="G42" s="207"/>
      <c r="H42" s="207"/>
      <c r="I42" s="227">
        <f t="shared" ref="I42:I73" si="3">IFERROR(
IF(DeliveryRoute="UU Build",$F$10:$F$128*$G$10:$G$128,
$F$10:$F$128*($G$10:$G$128+$H$10:$H$128)),
"!! ERROR !!")</f>
        <v>0</v>
      </c>
      <c r="J42" s="227">
        <f t="shared" ref="J42:J73" si="4">IFERROR(
IF(DeliveryRoute="UU Build","",
$F$10:$F$128*$H$10:$H$128),
"!! ERROR !!")</f>
        <v>0</v>
      </c>
      <c r="K42" s="227">
        <f t="shared" ref="K42:K73" si="5">F42*G42</f>
        <v>0</v>
      </c>
      <c r="L42" s="228"/>
      <c r="M42" s="228"/>
      <c r="N42" s="228"/>
      <c r="O42" s="228"/>
      <c r="P42" s="228"/>
      <c r="Q42" s="228"/>
      <c r="R42" s="228"/>
      <c r="S42" s="228"/>
      <c r="T42" s="228"/>
      <c r="U42" s="228"/>
      <c r="V42" s="228"/>
      <c r="W42" s="228"/>
      <c r="X42" s="228"/>
      <c r="Y42" s="228"/>
      <c r="Z42" s="228"/>
      <c r="AA42" s="228"/>
      <c r="AB42" s="228"/>
      <c r="AC42" s="228"/>
      <c r="AD42" s="228"/>
      <c r="AE42" s="228"/>
    </row>
    <row r="43" spans="1:31" s="229" customFormat="1" x14ac:dyDescent="0.2">
      <c r="A43" s="268"/>
      <c r="B43" s="38" t="s">
        <v>21</v>
      </c>
      <c r="C43" s="38" t="s">
        <v>582</v>
      </c>
      <c r="D43" s="42" t="s">
        <v>40</v>
      </c>
      <c r="E43" s="38" t="s">
        <v>38</v>
      </c>
      <c r="F43" s="225">
        <v>290</v>
      </c>
      <c r="G43" s="207"/>
      <c r="H43" s="207"/>
      <c r="I43" s="227">
        <f t="shared" si="3"/>
        <v>0</v>
      </c>
      <c r="J43" s="227">
        <f t="shared" si="4"/>
        <v>0</v>
      </c>
      <c r="K43" s="227">
        <f t="shared" si="5"/>
        <v>0</v>
      </c>
      <c r="L43" s="228"/>
      <c r="M43" s="228"/>
      <c r="N43" s="228"/>
      <c r="O43" s="228"/>
      <c r="P43" s="228"/>
      <c r="Q43" s="228"/>
      <c r="R43" s="228"/>
      <c r="S43" s="228"/>
      <c r="T43" s="228"/>
      <c r="U43" s="228"/>
      <c r="V43" s="228"/>
      <c r="W43" s="228"/>
      <c r="X43" s="228"/>
      <c r="Y43" s="228"/>
      <c r="Z43" s="228"/>
      <c r="AA43" s="228"/>
      <c r="AB43" s="228"/>
      <c r="AC43" s="228"/>
      <c r="AD43" s="228"/>
      <c r="AE43" s="228"/>
    </row>
    <row r="44" spans="1:31" s="229" customFormat="1" x14ac:dyDescent="0.2">
      <c r="A44" s="268" t="s">
        <v>117</v>
      </c>
      <c r="B44" s="38" t="s">
        <v>21</v>
      </c>
      <c r="C44" s="38" t="s">
        <v>582</v>
      </c>
      <c r="D44" s="42" t="s">
        <v>41</v>
      </c>
      <c r="E44" s="38" t="s">
        <v>38</v>
      </c>
      <c r="F44" s="225">
        <v>277</v>
      </c>
      <c r="G44" s="207"/>
      <c r="H44" s="207"/>
      <c r="I44" s="227">
        <f t="shared" si="3"/>
        <v>0</v>
      </c>
      <c r="J44" s="227">
        <f t="shared" si="4"/>
        <v>0</v>
      </c>
      <c r="K44" s="227">
        <f t="shared" si="5"/>
        <v>0</v>
      </c>
      <c r="L44" s="228"/>
      <c r="M44" s="228"/>
      <c r="N44" s="228"/>
      <c r="O44" s="228"/>
      <c r="P44" s="228"/>
      <c r="Q44" s="228"/>
      <c r="R44" s="228"/>
      <c r="S44" s="228"/>
      <c r="T44" s="228"/>
      <c r="U44" s="228"/>
      <c r="V44" s="228"/>
      <c r="W44" s="228"/>
      <c r="X44" s="228"/>
      <c r="Y44" s="228"/>
      <c r="Z44" s="228"/>
      <c r="AA44" s="228"/>
      <c r="AB44" s="228"/>
      <c r="AC44" s="228"/>
      <c r="AD44" s="228"/>
      <c r="AE44" s="228"/>
    </row>
    <row r="45" spans="1:31" s="229" customFormat="1" x14ac:dyDescent="0.2">
      <c r="A45" s="268"/>
      <c r="B45" s="38" t="s">
        <v>21</v>
      </c>
      <c r="C45" s="38" t="s">
        <v>582</v>
      </c>
      <c r="D45" s="42" t="s">
        <v>42</v>
      </c>
      <c r="E45" s="38" t="s">
        <v>38</v>
      </c>
      <c r="F45" s="225">
        <v>403</v>
      </c>
      <c r="G45" s="207"/>
      <c r="H45" s="207"/>
      <c r="I45" s="227">
        <f t="shared" si="3"/>
        <v>0</v>
      </c>
      <c r="J45" s="227">
        <f t="shared" si="4"/>
        <v>0</v>
      </c>
      <c r="K45" s="227">
        <f t="shared" si="5"/>
        <v>0</v>
      </c>
      <c r="L45" s="228"/>
      <c r="M45" s="228"/>
      <c r="N45" s="228"/>
      <c r="O45" s="228"/>
      <c r="P45" s="228"/>
      <c r="Q45" s="228"/>
      <c r="R45" s="228"/>
      <c r="S45" s="228"/>
      <c r="T45" s="228"/>
      <c r="U45" s="228"/>
      <c r="V45" s="228"/>
      <c r="W45" s="228"/>
      <c r="X45" s="228"/>
      <c r="Y45" s="228"/>
      <c r="Z45" s="228"/>
      <c r="AA45" s="228"/>
      <c r="AB45" s="228"/>
      <c r="AC45" s="228"/>
      <c r="AD45" s="228"/>
      <c r="AE45" s="228"/>
    </row>
    <row r="46" spans="1:31" s="229" customFormat="1" x14ac:dyDescent="0.2">
      <c r="A46" s="268"/>
      <c r="B46" s="38" t="s">
        <v>21</v>
      </c>
      <c r="C46" s="38" t="s">
        <v>582</v>
      </c>
      <c r="D46" s="42" t="s">
        <v>43</v>
      </c>
      <c r="E46" s="38" t="s">
        <v>38</v>
      </c>
      <c r="F46" s="225">
        <v>622</v>
      </c>
      <c r="G46" s="207"/>
      <c r="H46" s="207"/>
      <c r="I46" s="227">
        <f t="shared" si="3"/>
        <v>0</v>
      </c>
      <c r="J46" s="227">
        <f t="shared" si="4"/>
        <v>0</v>
      </c>
      <c r="K46" s="227">
        <f t="shared" si="5"/>
        <v>0</v>
      </c>
      <c r="L46" s="228"/>
      <c r="M46" s="228"/>
      <c r="N46" s="228"/>
      <c r="O46" s="228"/>
      <c r="P46" s="228"/>
      <c r="Q46" s="228"/>
      <c r="R46" s="228"/>
      <c r="S46" s="228"/>
      <c r="T46" s="228"/>
      <c r="U46" s="228"/>
      <c r="V46" s="228"/>
      <c r="W46" s="228"/>
      <c r="X46" s="228"/>
      <c r="Y46" s="228"/>
      <c r="Z46" s="228"/>
      <c r="AA46" s="228"/>
      <c r="AB46" s="228"/>
      <c r="AC46" s="228"/>
      <c r="AD46" s="228"/>
      <c r="AE46" s="228"/>
    </row>
    <row r="47" spans="1:31" s="229" customFormat="1" x14ac:dyDescent="0.2">
      <c r="A47" s="268" t="s">
        <v>118</v>
      </c>
      <c r="B47" s="38" t="s">
        <v>21</v>
      </c>
      <c r="C47" s="38" t="s">
        <v>582</v>
      </c>
      <c r="D47" s="42" t="s">
        <v>44</v>
      </c>
      <c r="E47" s="38" t="s">
        <v>38</v>
      </c>
      <c r="F47" s="225">
        <v>263</v>
      </c>
      <c r="G47" s="207"/>
      <c r="H47" s="207"/>
      <c r="I47" s="227">
        <f t="shared" si="3"/>
        <v>0</v>
      </c>
      <c r="J47" s="227">
        <f t="shared" si="4"/>
        <v>0</v>
      </c>
      <c r="K47" s="227">
        <f t="shared" si="5"/>
        <v>0</v>
      </c>
      <c r="L47" s="228"/>
      <c r="M47" s="228"/>
      <c r="N47" s="228"/>
      <c r="O47" s="228"/>
      <c r="P47" s="228"/>
      <c r="Q47" s="228"/>
      <c r="R47" s="228"/>
      <c r="S47" s="228"/>
      <c r="T47" s="228"/>
      <c r="U47" s="228"/>
      <c r="V47" s="228"/>
      <c r="W47" s="228"/>
      <c r="X47" s="228"/>
      <c r="Y47" s="228"/>
      <c r="Z47" s="228"/>
      <c r="AA47" s="228"/>
      <c r="AB47" s="228"/>
      <c r="AC47" s="228"/>
      <c r="AD47" s="228"/>
      <c r="AE47" s="228"/>
    </row>
    <row r="48" spans="1:31" s="229" customFormat="1" x14ac:dyDescent="0.2">
      <c r="A48" s="268"/>
      <c r="B48" s="38" t="s">
        <v>21</v>
      </c>
      <c r="C48" s="38" t="s">
        <v>582</v>
      </c>
      <c r="D48" s="42" t="s">
        <v>45</v>
      </c>
      <c r="E48" s="38" t="s">
        <v>38</v>
      </c>
      <c r="F48" s="225">
        <v>323</v>
      </c>
      <c r="G48" s="207"/>
      <c r="H48" s="207"/>
      <c r="I48" s="227">
        <f t="shared" si="3"/>
        <v>0</v>
      </c>
      <c r="J48" s="227">
        <f t="shared" si="4"/>
        <v>0</v>
      </c>
      <c r="K48" s="227">
        <f t="shared" si="5"/>
        <v>0</v>
      </c>
      <c r="L48" s="228"/>
      <c r="M48" s="228"/>
      <c r="N48" s="228"/>
      <c r="O48" s="228"/>
      <c r="P48" s="228"/>
      <c r="Q48" s="228"/>
      <c r="R48" s="228"/>
      <c r="S48" s="228"/>
      <c r="T48" s="228"/>
      <c r="U48" s="228"/>
      <c r="V48" s="228"/>
      <c r="W48" s="228"/>
      <c r="X48" s="228"/>
      <c r="Y48" s="228"/>
      <c r="Z48" s="228"/>
      <c r="AA48" s="228"/>
      <c r="AB48" s="228"/>
      <c r="AC48" s="228"/>
      <c r="AD48" s="228"/>
      <c r="AE48" s="228"/>
    </row>
    <row r="49" spans="1:31" s="229" customFormat="1" x14ac:dyDescent="0.2">
      <c r="A49" s="268"/>
      <c r="B49" s="38" t="s">
        <v>21</v>
      </c>
      <c r="C49" s="38" t="s">
        <v>582</v>
      </c>
      <c r="D49" s="42" t="s">
        <v>46</v>
      </c>
      <c r="E49" s="38" t="s">
        <v>38</v>
      </c>
      <c r="F49" s="225">
        <v>445</v>
      </c>
      <c r="G49" s="207"/>
      <c r="H49" s="207"/>
      <c r="I49" s="227">
        <f t="shared" si="3"/>
        <v>0</v>
      </c>
      <c r="J49" s="227">
        <f t="shared" si="4"/>
        <v>0</v>
      </c>
      <c r="K49" s="227">
        <f t="shared" si="5"/>
        <v>0</v>
      </c>
      <c r="L49" s="228"/>
      <c r="M49" s="228"/>
      <c r="N49" s="228"/>
      <c r="O49" s="228"/>
      <c r="P49" s="228"/>
      <c r="Q49" s="228"/>
      <c r="R49" s="228"/>
      <c r="S49" s="228"/>
      <c r="T49" s="228"/>
      <c r="U49" s="228"/>
      <c r="V49" s="228"/>
      <c r="W49" s="228"/>
      <c r="X49" s="228"/>
      <c r="Y49" s="228"/>
      <c r="Z49" s="228"/>
      <c r="AA49" s="228"/>
      <c r="AB49" s="228"/>
      <c r="AC49" s="228"/>
      <c r="AD49" s="228"/>
      <c r="AE49" s="228"/>
    </row>
    <row r="50" spans="1:31" s="229" customFormat="1" x14ac:dyDescent="0.2">
      <c r="A50" s="268" t="s">
        <v>119</v>
      </c>
      <c r="B50" s="38" t="s">
        <v>21</v>
      </c>
      <c r="C50" s="38" t="s">
        <v>582</v>
      </c>
      <c r="D50" s="42" t="s">
        <v>47</v>
      </c>
      <c r="E50" s="38" t="s">
        <v>38</v>
      </c>
      <c r="F50" s="225">
        <v>48</v>
      </c>
      <c r="G50" s="207"/>
      <c r="H50" s="207"/>
      <c r="I50" s="227">
        <f t="shared" si="3"/>
        <v>0</v>
      </c>
      <c r="J50" s="227">
        <f t="shared" si="4"/>
        <v>0</v>
      </c>
      <c r="K50" s="227">
        <f t="shared" si="5"/>
        <v>0</v>
      </c>
      <c r="L50" s="228"/>
      <c r="M50" s="228"/>
      <c r="N50" s="228"/>
      <c r="O50" s="228"/>
      <c r="P50" s="228"/>
      <c r="Q50" s="228"/>
      <c r="R50" s="228"/>
      <c r="S50" s="228"/>
      <c r="T50" s="228"/>
      <c r="U50" s="228"/>
      <c r="V50" s="228"/>
      <c r="W50" s="228"/>
      <c r="X50" s="228"/>
      <c r="Y50" s="228"/>
      <c r="Z50" s="228"/>
      <c r="AA50" s="228"/>
      <c r="AB50" s="228"/>
      <c r="AC50" s="228"/>
      <c r="AD50" s="228"/>
      <c r="AE50" s="228"/>
    </row>
    <row r="51" spans="1:31" s="229" customFormat="1" x14ac:dyDescent="0.2">
      <c r="A51" s="268"/>
      <c r="B51" s="38" t="s">
        <v>21</v>
      </c>
      <c r="C51" s="38" t="s">
        <v>582</v>
      </c>
      <c r="D51" s="42" t="s">
        <v>48</v>
      </c>
      <c r="E51" s="38" t="s">
        <v>38</v>
      </c>
      <c r="F51" s="225">
        <v>100</v>
      </c>
      <c r="G51" s="207"/>
      <c r="H51" s="207"/>
      <c r="I51" s="227">
        <f t="shared" si="3"/>
        <v>0</v>
      </c>
      <c r="J51" s="227">
        <f t="shared" si="4"/>
        <v>0</v>
      </c>
      <c r="K51" s="227">
        <f t="shared" si="5"/>
        <v>0</v>
      </c>
      <c r="L51" s="228"/>
      <c r="M51" s="228"/>
      <c r="N51" s="228"/>
      <c r="O51" s="228"/>
      <c r="P51" s="228"/>
      <c r="Q51" s="228"/>
      <c r="R51" s="228"/>
      <c r="S51" s="228"/>
      <c r="T51" s="228"/>
      <c r="U51" s="228"/>
      <c r="V51" s="228"/>
      <c r="W51" s="228"/>
      <c r="X51" s="228"/>
      <c r="Y51" s="228"/>
      <c r="Z51" s="228"/>
      <c r="AA51" s="228"/>
      <c r="AB51" s="228"/>
      <c r="AC51" s="228"/>
      <c r="AD51" s="228"/>
      <c r="AE51" s="228"/>
    </row>
    <row r="52" spans="1:31" s="229" customFormat="1" x14ac:dyDescent="0.2">
      <c r="A52" s="268"/>
      <c r="B52" s="38" t="s">
        <v>21</v>
      </c>
      <c r="C52" s="38" t="s">
        <v>582</v>
      </c>
      <c r="D52" s="42" t="s">
        <v>49</v>
      </c>
      <c r="E52" s="38" t="s">
        <v>38</v>
      </c>
      <c r="F52" s="225">
        <v>217</v>
      </c>
      <c r="G52" s="207"/>
      <c r="H52" s="207"/>
      <c r="I52" s="227">
        <f t="shared" si="3"/>
        <v>0</v>
      </c>
      <c r="J52" s="227">
        <f t="shared" si="4"/>
        <v>0</v>
      </c>
      <c r="K52" s="227">
        <f t="shared" si="5"/>
        <v>0</v>
      </c>
      <c r="L52" s="228"/>
      <c r="M52" s="228"/>
      <c r="N52" s="228"/>
      <c r="O52" s="228"/>
      <c r="P52" s="228"/>
      <c r="Q52" s="228"/>
      <c r="R52" s="228"/>
      <c r="S52" s="228"/>
      <c r="T52" s="228"/>
      <c r="U52" s="228"/>
      <c r="V52" s="228"/>
      <c r="W52" s="228"/>
      <c r="X52" s="228"/>
      <c r="Y52" s="228"/>
      <c r="Z52" s="228"/>
      <c r="AA52" s="228"/>
      <c r="AB52" s="228"/>
      <c r="AC52" s="228"/>
      <c r="AD52" s="228"/>
      <c r="AE52" s="228"/>
    </row>
    <row r="53" spans="1:31" s="229" customFormat="1" x14ac:dyDescent="0.2">
      <c r="A53" s="268" t="s">
        <v>138</v>
      </c>
      <c r="B53" s="38" t="s">
        <v>21</v>
      </c>
      <c r="C53" s="38" t="s">
        <v>582</v>
      </c>
      <c r="D53" s="230" t="s">
        <v>132</v>
      </c>
      <c r="E53" s="38" t="s">
        <v>38</v>
      </c>
      <c r="F53" s="225">
        <v>200</v>
      </c>
      <c r="G53" s="207"/>
      <c r="H53" s="207"/>
      <c r="I53" s="227">
        <f t="shared" si="3"/>
        <v>0</v>
      </c>
      <c r="J53" s="227">
        <f t="shared" si="4"/>
        <v>0</v>
      </c>
      <c r="K53" s="227">
        <f t="shared" si="5"/>
        <v>0</v>
      </c>
      <c r="L53" s="228"/>
      <c r="M53" s="228"/>
      <c r="N53" s="228"/>
      <c r="O53" s="228"/>
      <c r="P53" s="228"/>
      <c r="Q53" s="228"/>
      <c r="R53" s="228"/>
      <c r="S53" s="228"/>
      <c r="T53" s="228"/>
      <c r="U53" s="228"/>
      <c r="V53" s="228"/>
      <c r="W53" s="228"/>
      <c r="X53" s="228"/>
      <c r="Y53" s="228"/>
      <c r="Z53" s="228"/>
      <c r="AA53" s="228"/>
      <c r="AB53" s="228"/>
      <c r="AC53" s="228"/>
      <c r="AD53" s="228"/>
      <c r="AE53" s="228"/>
    </row>
    <row r="54" spans="1:31" s="229" customFormat="1" x14ac:dyDescent="0.2">
      <c r="A54" s="268"/>
      <c r="B54" s="38" t="s">
        <v>21</v>
      </c>
      <c r="C54" s="38" t="s">
        <v>582</v>
      </c>
      <c r="D54" s="230" t="s">
        <v>133</v>
      </c>
      <c r="E54" s="38" t="s">
        <v>38</v>
      </c>
      <c r="F54" s="225">
        <v>252</v>
      </c>
      <c r="G54" s="207"/>
      <c r="H54" s="207"/>
      <c r="I54" s="227">
        <f t="shared" si="3"/>
        <v>0</v>
      </c>
      <c r="J54" s="227">
        <f t="shared" si="4"/>
        <v>0</v>
      </c>
      <c r="K54" s="227">
        <f t="shared" si="5"/>
        <v>0</v>
      </c>
      <c r="L54" s="228"/>
      <c r="M54" s="228"/>
      <c r="N54" s="228"/>
      <c r="O54" s="228"/>
      <c r="P54" s="228"/>
      <c r="Q54" s="228"/>
      <c r="R54" s="228"/>
      <c r="S54" s="228"/>
      <c r="T54" s="228"/>
      <c r="U54" s="228"/>
      <c r="V54" s="228"/>
      <c r="W54" s="228"/>
      <c r="X54" s="228"/>
      <c r="Y54" s="228"/>
      <c r="Z54" s="228"/>
      <c r="AA54" s="228"/>
      <c r="AB54" s="228"/>
      <c r="AC54" s="228"/>
      <c r="AD54" s="228"/>
      <c r="AE54" s="228"/>
    </row>
    <row r="55" spans="1:31" s="229" customFormat="1" x14ac:dyDescent="0.2">
      <c r="A55" s="268"/>
      <c r="B55" s="38" t="s">
        <v>21</v>
      </c>
      <c r="C55" s="38" t="s">
        <v>582</v>
      </c>
      <c r="D55" s="230" t="s">
        <v>134</v>
      </c>
      <c r="E55" s="38" t="s">
        <v>38</v>
      </c>
      <c r="F55" s="225">
        <v>383</v>
      </c>
      <c r="G55" s="207"/>
      <c r="H55" s="207"/>
      <c r="I55" s="227">
        <f t="shared" si="3"/>
        <v>0</v>
      </c>
      <c r="J55" s="227">
        <f t="shared" si="4"/>
        <v>0</v>
      </c>
      <c r="K55" s="227">
        <f t="shared" si="5"/>
        <v>0</v>
      </c>
      <c r="L55" s="228"/>
      <c r="M55" s="228"/>
      <c r="N55" s="228"/>
      <c r="O55" s="228"/>
      <c r="P55" s="228"/>
      <c r="Q55" s="228"/>
      <c r="R55" s="228"/>
      <c r="S55" s="228"/>
      <c r="T55" s="228"/>
      <c r="U55" s="228"/>
      <c r="V55" s="228"/>
      <c r="W55" s="228"/>
      <c r="X55" s="228"/>
      <c r="Y55" s="228"/>
      <c r="Z55" s="228"/>
      <c r="AA55" s="228"/>
      <c r="AB55" s="228"/>
      <c r="AC55" s="228"/>
      <c r="AD55" s="228"/>
      <c r="AE55" s="228"/>
    </row>
    <row r="56" spans="1:31" s="229" customFormat="1" x14ac:dyDescent="0.2">
      <c r="A56" s="268" t="s">
        <v>120</v>
      </c>
      <c r="B56" s="38" t="s">
        <v>21</v>
      </c>
      <c r="C56" s="38" t="s">
        <v>582</v>
      </c>
      <c r="D56" s="42" t="s">
        <v>50</v>
      </c>
      <c r="E56" s="38" t="s">
        <v>38</v>
      </c>
      <c r="F56" s="225">
        <v>147</v>
      </c>
      <c r="G56" s="207"/>
      <c r="H56" s="207"/>
      <c r="I56" s="227">
        <f t="shared" si="3"/>
        <v>0</v>
      </c>
      <c r="J56" s="227">
        <f t="shared" si="4"/>
        <v>0</v>
      </c>
      <c r="K56" s="227">
        <f t="shared" si="5"/>
        <v>0</v>
      </c>
      <c r="L56" s="228"/>
      <c r="M56" s="228"/>
      <c r="N56" s="228"/>
      <c r="O56" s="228"/>
      <c r="P56" s="228"/>
      <c r="Q56" s="228"/>
      <c r="R56" s="228"/>
      <c r="S56" s="228"/>
      <c r="T56" s="228"/>
      <c r="U56" s="228"/>
      <c r="V56" s="228"/>
      <c r="W56" s="228"/>
      <c r="X56" s="228"/>
      <c r="Y56" s="228"/>
      <c r="Z56" s="228"/>
      <c r="AA56" s="228"/>
      <c r="AB56" s="228"/>
      <c r="AC56" s="228"/>
      <c r="AD56" s="228"/>
      <c r="AE56" s="228"/>
    </row>
    <row r="57" spans="1:31" s="229" customFormat="1" x14ac:dyDescent="0.2">
      <c r="A57" s="268"/>
      <c r="B57" s="38" t="s">
        <v>21</v>
      </c>
      <c r="C57" s="38" t="s">
        <v>582</v>
      </c>
      <c r="D57" s="42" t="s">
        <v>51</v>
      </c>
      <c r="E57" s="38" t="s">
        <v>38</v>
      </c>
      <c r="F57" s="225">
        <v>219</v>
      </c>
      <c r="G57" s="207"/>
      <c r="H57" s="207"/>
      <c r="I57" s="227">
        <f t="shared" si="3"/>
        <v>0</v>
      </c>
      <c r="J57" s="227">
        <f t="shared" si="4"/>
        <v>0</v>
      </c>
      <c r="K57" s="227">
        <f t="shared" si="5"/>
        <v>0</v>
      </c>
      <c r="L57" s="228"/>
      <c r="M57" s="228"/>
      <c r="N57" s="228"/>
      <c r="O57" s="228"/>
      <c r="P57" s="228"/>
      <c r="Q57" s="228"/>
      <c r="R57" s="228"/>
      <c r="S57" s="228"/>
      <c r="T57" s="228"/>
      <c r="U57" s="228"/>
      <c r="V57" s="228"/>
      <c r="W57" s="228"/>
      <c r="X57" s="228"/>
      <c r="Y57" s="228"/>
      <c r="Z57" s="228"/>
      <c r="AA57" s="228"/>
      <c r="AB57" s="228"/>
      <c r="AC57" s="228"/>
      <c r="AD57" s="228"/>
      <c r="AE57" s="228"/>
    </row>
    <row r="58" spans="1:31" s="229" customFormat="1" x14ac:dyDescent="0.2">
      <c r="A58" s="268"/>
      <c r="B58" s="38" t="s">
        <v>21</v>
      </c>
      <c r="C58" s="38" t="s">
        <v>582</v>
      </c>
      <c r="D58" s="42" t="s">
        <v>52</v>
      </c>
      <c r="E58" s="38" t="s">
        <v>38</v>
      </c>
      <c r="F58" s="225">
        <v>527</v>
      </c>
      <c r="G58" s="207"/>
      <c r="H58" s="207"/>
      <c r="I58" s="227">
        <f t="shared" si="3"/>
        <v>0</v>
      </c>
      <c r="J58" s="227">
        <f t="shared" si="4"/>
        <v>0</v>
      </c>
      <c r="K58" s="227">
        <f t="shared" si="5"/>
        <v>0</v>
      </c>
      <c r="L58" s="228"/>
      <c r="M58" s="228"/>
      <c r="N58" s="228"/>
      <c r="O58" s="228"/>
      <c r="P58" s="228"/>
      <c r="Q58" s="228"/>
      <c r="R58" s="228"/>
      <c r="S58" s="228"/>
      <c r="T58" s="228"/>
      <c r="U58" s="228"/>
      <c r="V58" s="228"/>
      <c r="W58" s="228"/>
      <c r="X58" s="228"/>
      <c r="Y58" s="228"/>
      <c r="Z58" s="228"/>
      <c r="AA58" s="228"/>
      <c r="AB58" s="228"/>
      <c r="AC58" s="228"/>
      <c r="AD58" s="228"/>
      <c r="AE58" s="228"/>
    </row>
    <row r="59" spans="1:31" s="229" customFormat="1" x14ac:dyDescent="0.2">
      <c r="A59" s="268" t="s">
        <v>121</v>
      </c>
      <c r="B59" s="38" t="s">
        <v>21</v>
      </c>
      <c r="C59" s="38" t="s">
        <v>582</v>
      </c>
      <c r="D59" s="42" t="s">
        <v>53</v>
      </c>
      <c r="E59" s="38" t="s">
        <v>38</v>
      </c>
      <c r="F59" s="225">
        <v>292</v>
      </c>
      <c r="G59" s="207"/>
      <c r="H59" s="207"/>
      <c r="I59" s="227">
        <f t="shared" si="3"/>
        <v>0</v>
      </c>
      <c r="J59" s="227">
        <f t="shared" si="4"/>
        <v>0</v>
      </c>
      <c r="K59" s="227">
        <f t="shared" si="5"/>
        <v>0</v>
      </c>
      <c r="L59" s="228"/>
      <c r="M59" s="228"/>
      <c r="N59" s="228"/>
      <c r="O59" s="228"/>
      <c r="P59" s="228"/>
      <c r="Q59" s="228"/>
      <c r="R59" s="228"/>
      <c r="S59" s="228"/>
      <c r="T59" s="228"/>
      <c r="U59" s="228"/>
      <c r="V59" s="228"/>
      <c r="W59" s="228"/>
      <c r="X59" s="228"/>
      <c r="Y59" s="228"/>
      <c r="Z59" s="228"/>
      <c r="AA59" s="228"/>
      <c r="AB59" s="228"/>
      <c r="AC59" s="228"/>
      <c r="AD59" s="228"/>
      <c r="AE59" s="228"/>
    </row>
    <row r="60" spans="1:31" s="229" customFormat="1" x14ac:dyDescent="0.2">
      <c r="A60" s="268"/>
      <c r="B60" s="38" t="s">
        <v>21</v>
      </c>
      <c r="C60" s="38" t="s">
        <v>582</v>
      </c>
      <c r="D60" s="42" t="s">
        <v>54</v>
      </c>
      <c r="E60" s="38" t="s">
        <v>38</v>
      </c>
      <c r="F60" s="225">
        <v>444</v>
      </c>
      <c r="G60" s="207"/>
      <c r="H60" s="207"/>
      <c r="I60" s="227">
        <f t="shared" si="3"/>
        <v>0</v>
      </c>
      <c r="J60" s="227">
        <f t="shared" si="4"/>
        <v>0</v>
      </c>
      <c r="K60" s="227">
        <f t="shared" si="5"/>
        <v>0</v>
      </c>
      <c r="L60" s="228"/>
      <c r="M60" s="228"/>
      <c r="N60" s="228"/>
      <c r="O60" s="228"/>
      <c r="P60" s="228"/>
      <c r="Q60" s="228"/>
      <c r="R60" s="228"/>
      <c r="S60" s="228"/>
      <c r="T60" s="228"/>
      <c r="U60" s="228"/>
      <c r="V60" s="228"/>
      <c r="W60" s="228"/>
      <c r="X60" s="228"/>
      <c r="Y60" s="228"/>
      <c r="Z60" s="228"/>
      <c r="AA60" s="228"/>
      <c r="AB60" s="228"/>
      <c r="AC60" s="228"/>
      <c r="AD60" s="228"/>
      <c r="AE60" s="228"/>
    </row>
    <row r="61" spans="1:31" s="229" customFormat="1" x14ac:dyDescent="0.2">
      <c r="A61" s="268"/>
      <c r="B61" s="38" t="s">
        <v>21</v>
      </c>
      <c r="C61" s="38" t="s">
        <v>582</v>
      </c>
      <c r="D61" s="42" t="s">
        <v>55</v>
      </c>
      <c r="E61" s="38" t="s">
        <v>38</v>
      </c>
      <c r="F61" s="225">
        <v>829</v>
      </c>
      <c r="G61" s="207"/>
      <c r="H61" s="207"/>
      <c r="I61" s="227">
        <f t="shared" si="3"/>
        <v>0</v>
      </c>
      <c r="J61" s="227">
        <f t="shared" si="4"/>
        <v>0</v>
      </c>
      <c r="K61" s="227">
        <f t="shared" si="5"/>
        <v>0</v>
      </c>
      <c r="L61" s="228"/>
      <c r="M61" s="228"/>
      <c r="N61" s="228"/>
      <c r="O61" s="228"/>
      <c r="P61" s="228"/>
      <c r="Q61" s="228"/>
      <c r="R61" s="228"/>
      <c r="S61" s="228"/>
      <c r="T61" s="228"/>
      <c r="U61" s="228"/>
      <c r="V61" s="228"/>
      <c r="W61" s="228"/>
      <c r="X61" s="228"/>
      <c r="Y61" s="228"/>
      <c r="Z61" s="228"/>
      <c r="AA61" s="228"/>
      <c r="AB61" s="228"/>
      <c r="AC61" s="228"/>
      <c r="AD61" s="228"/>
      <c r="AE61" s="228"/>
    </row>
    <row r="62" spans="1:31" s="229" customFormat="1" x14ac:dyDescent="0.2">
      <c r="A62" s="268" t="s">
        <v>122</v>
      </c>
      <c r="B62" s="38" t="s">
        <v>21</v>
      </c>
      <c r="C62" s="38" t="s">
        <v>582</v>
      </c>
      <c r="D62" s="42" t="s">
        <v>56</v>
      </c>
      <c r="E62" s="38" t="s">
        <v>38</v>
      </c>
      <c r="F62" s="225">
        <v>263</v>
      </c>
      <c r="G62" s="207"/>
      <c r="H62" s="207"/>
      <c r="I62" s="227">
        <f t="shared" si="3"/>
        <v>0</v>
      </c>
      <c r="J62" s="227">
        <f t="shared" si="4"/>
        <v>0</v>
      </c>
      <c r="K62" s="227">
        <f t="shared" si="5"/>
        <v>0</v>
      </c>
      <c r="L62" s="228"/>
      <c r="M62" s="228"/>
      <c r="N62" s="228"/>
      <c r="O62" s="228"/>
      <c r="P62" s="228"/>
      <c r="Q62" s="228"/>
      <c r="R62" s="228"/>
      <c r="S62" s="228"/>
      <c r="T62" s="228"/>
      <c r="U62" s="228"/>
      <c r="V62" s="228"/>
      <c r="W62" s="228"/>
      <c r="X62" s="228"/>
      <c r="Y62" s="228"/>
      <c r="Z62" s="228"/>
      <c r="AA62" s="228"/>
      <c r="AB62" s="228"/>
      <c r="AC62" s="228"/>
      <c r="AD62" s="228"/>
      <c r="AE62" s="228"/>
    </row>
    <row r="63" spans="1:31" s="229" customFormat="1" x14ac:dyDescent="0.2">
      <c r="A63" s="268"/>
      <c r="B63" s="38" t="s">
        <v>21</v>
      </c>
      <c r="C63" s="38" t="s">
        <v>582</v>
      </c>
      <c r="D63" s="42" t="s">
        <v>57</v>
      </c>
      <c r="E63" s="38" t="s">
        <v>38</v>
      </c>
      <c r="F63" s="225">
        <v>323</v>
      </c>
      <c r="G63" s="207"/>
      <c r="H63" s="207"/>
      <c r="I63" s="227">
        <f t="shared" si="3"/>
        <v>0</v>
      </c>
      <c r="J63" s="227">
        <f t="shared" si="4"/>
        <v>0</v>
      </c>
      <c r="K63" s="227">
        <f t="shared" si="5"/>
        <v>0</v>
      </c>
      <c r="L63" s="228"/>
      <c r="M63" s="228"/>
      <c r="N63" s="228"/>
      <c r="O63" s="228"/>
      <c r="P63" s="228"/>
      <c r="Q63" s="228"/>
      <c r="R63" s="228"/>
      <c r="S63" s="228"/>
      <c r="T63" s="228"/>
      <c r="U63" s="228"/>
      <c r="V63" s="228"/>
      <c r="W63" s="228"/>
      <c r="X63" s="228"/>
      <c r="Y63" s="228"/>
      <c r="Z63" s="228"/>
      <c r="AA63" s="228"/>
      <c r="AB63" s="228"/>
      <c r="AC63" s="228"/>
      <c r="AD63" s="228"/>
      <c r="AE63" s="228"/>
    </row>
    <row r="64" spans="1:31" s="229" customFormat="1" x14ac:dyDescent="0.2">
      <c r="A64" s="268"/>
      <c r="B64" s="38" t="s">
        <v>21</v>
      </c>
      <c r="C64" s="38" t="s">
        <v>582</v>
      </c>
      <c r="D64" s="42" t="s">
        <v>58</v>
      </c>
      <c r="E64" s="38" t="s">
        <v>38</v>
      </c>
      <c r="F64" s="225">
        <v>445</v>
      </c>
      <c r="G64" s="207"/>
      <c r="H64" s="207"/>
      <c r="I64" s="227">
        <f t="shared" si="3"/>
        <v>0</v>
      </c>
      <c r="J64" s="227">
        <f t="shared" si="4"/>
        <v>0</v>
      </c>
      <c r="K64" s="227">
        <f t="shared" si="5"/>
        <v>0</v>
      </c>
      <c r="L64" s="228"/>
      <c r="M64" s="228"/>
      <c r="N64" s="228"/>
      <c r="O64" s="228"/>
      <c r="P64" s="228"/>
      <c r="Q64" s="228"/>
      <c r="R64" s="228"/>
      <c r="S64" s="228"/>
      <c r="T64" s="228"/>
      <c r="U64" s="228"/>
      <c r="V64" s="228"/>
      <c r="W64" s="228"/>
      <c r="X64" s="228"/>
      <c r="Y64" s="228"/>
      <c r="Z64" s="228"/>
      <c r="AA64" s="228"/>
      <c r="AB64" s="228"/>
      <c r="AC64" s="228"/>
      <c r="AD64" s="228"/>
      <c r="AE64" s="228"/>
    </row>
    <row r="65" spans="1:31" s="229" customFormat="1" x14ac:dyDescent="0.2">
      <c r="A65" s="268" t="s">
        <v>123</v>
      </c>
      <c r="B65" s="38" t="s">
        <v>21</v>
      </c>
      <c r="C65" s="38" t="s">
        <v>582</v>
      </c>
      <c r="D65" s="42" t="s">
        <v>59</v>
      </c>
      <c r="E65" s="38" t="s">
        <v>38</v>
      </c>
      <c r="F65" s="225">
        <v>96</v>
      </c>
      <c r="G65" s="207"/>
      <c r="H65" s="207"/>
      <c r="I65" s="227">
        <f t="shared" si="3"/>
        <v>0</v>
      </c>
      <c r="J65" s="227">
        <f t="shared" si="4"/>
        <v>0</v>
      </c>
      <c r="K65" s="227">
        <f t="shared" si="5"/>
        <v>0</v>
      </c>
      <c r="L65" s="228"/>
      <c r="M65" s="228"/>
      <c r="N65" s="228"/>
      <c r="O65" s="228"/>
      <c r="P65" s="228"/>
      <c r="Q65" s="228"/>
      <c r="R65" s="228"/>
      <c r="S65" s="228"/>
      <c r="T65" s="228"/>
      <c r="U65" s="228"/>
      <c r="V65" s="228"/>
      <c r="W65" s="228"/>
      <c r="X65" s="228"/>
      <c r="Y65" s="228"/>
      <c r="Z65" s="228"/>
      <c r="AA65" s="228"/>
      <c r="AB65" s="228"/>
      <c r="AC65" s="228"/>
      <c r="AD65" s="228"/>
      <c r="AE65" s="228"/>
    </row>
    <row r="66" spans="1:31" s="229" customFormat="1" x14ac:dyDescent="0.2">
      <c r="A66" s="268"/>
      <c r="B66" s="38" t="s">
        <v>21</v>
      </c>
      <c r="C66" s="38" t="s">
        <v>582</v>
      </c>
      <c r="D66" s="42" t="s">
        <v>60</v>
      </c>
      <c r="E66" s="38" t="s">
        <v>38</v>
      </c>
      <c r="F66" s="225">
        <v>157</v>
      </c>
      <c r="G66" s="207"/>
      <c r="H66" s="207"/>
      <c r="I66" s="227">
        <f t="shared" si="3"/>
        <v>0</v>
      </c>
      <c r="J66" s="227">
        <f t="shared" si="4"/>
        <v>0</v>
      </c>
      <c r="K66" s="227">
        <f t="shared" si="5"/>
        <v>0</v>
      </c>
      <c r="L66" s="228"/>
      <c r="M66" s="228"/>
      <c r="N66" s="228"/>
      <c r="O66" s="228"/>
      <c r="P66" s="228"/>
      <c r="Q66" s="228"/>
      <c r="R66" s="228"/>
      <c r="S66" s="228"/>
      <c r="T66" s="228"/>
      <c r="U66" s="228"/>
      <c r="V66" s="228"/>
      <c r="W66" s="228"/>
      <c r="X66" s="228"/>
      <c r="Y66" s="228"/>
      <c r="Z66" s="228"/>
      <c r="AA66" s="228"/>
      <c r="AB66" s="228"/>
      <c r="AC66" s="228"/>
      <c r="AD66" s="228"/>
      <c r="AE66" s="228"/>
    </row>
    <row r="67" spans="1:31" s="229" customFormat="1" x14ac:dyDescent="0.2">
      <c r="A67" s="268"/>
      <c r="B67" s="38" t="s">
        <v>21</v>
      </c>
      <c r="C67" s="38" t="s">
        <v>582</v>
      </c>
      <c r="D67" s="42" t="s">
        <v>61</v>
      </c>
      <c r="E67" s="38" t="s">
        <v>38</v>
      </c>
      <c r="F67" s="225">
        <v>338</v>
      </c>
      <c r="G67" s="207"/>
      <c r="H67" s="207"/>
      <c r="I67" s="227">
        <f t="shared" si="3"/>
        <v>0</v>
      </c>
      <c r="J67" s="227">
        <f t="shared" si="4"/>
        <v>0</v>
      </c>
      <c r="K67" s="227">
        <f t="shared" si="5"/>
        <v>0</v>
      </c>
      <c r="L67" s="228"/>
      <c r="M67" s="228"/>
      <c r="N67" s="228"/>
      <c r="O67" s="228"/>
      <c r="P67" s="228"/>
      <c r="Q67" s="228"/>
      <c r="R67" s="228"/>
      <c r="S67" s="228"/>
      <c r="T67" s="228"/>
      <c r="U67" s="228"/>
      <c r="V67" s="228"/>
      <c r="W67" s="228"/>
      <c r="X67" s="228"/>
      <c r="Y67" s="228"/>
      <c r="Z67" s="228"/>
      <c r="AA67" s="228"/>
      <c r="AB67" s="228"/>
      <c r="AC67" s="228"/>
      <c r="AD67" s="228"/>
      <c r="AE67" s="228"/>
    </row>
    <row r="68" spans="1:31" s="229" customFormat="1" x14ac:dyDescent="0.2">
      <c r="A68" s="268" t="s">
        <v>139</v>
      </c>
      <c r="B68" s="38" t="s">
        <v>21</v>
      </c>
      <c r="C68" s="38" t="s">
        <v>582</v>
      </c>
      <c r="D68" s="230" t="s">
        <v>135</v>
      </c>
      <c r="E68" s="38" t="s">
        <v>38</v>
      </c>
      <c r="F68" s="225">
        <v>226</v>
      </c>
      <c r="G68" s="207"/>
      <c r="H68" s="207"/>
      <c r="I68" s="227">
        <f t="shared" si="3"/>
        <v>0</v>
      </c>
      <c r="J68" s="227">
        <f t="shared" si="4"/>
        <v>0</v>
      </c>
      <c r="K68" s="227">
        <f t="shared" si="5"/>
        <v>0</v>
      </c>
      <c r="L68" s="228"/>
      <c r="M68" s="228"/>
      <c r="N68" s="228"/>
      <c r="O68" s="228"/>
      <c r="P68" s="228"/>
      <c r="Q68" s="228"/>
      <c r="R68" s="228"/>
      <c r="S68" s="228"/>
      <c r="T68" s="228"/>
      <c r="U68" s="228"/>
      <c r="V68" s="228"/>
      <c r="W68" s="228"/>
      <c r="X68" s="228"/>
      <c r="Y68" s="228"/>
      <c r="Z68" s="228"/>
      <c r="AA68" s="228"/>
      <c r="AB68" s="228"/>
      <c r="AC68" s="228"/>
      <c r="AD68" s="228"/>
      <c r="AE68" s="228"/>
    </row>
    <row r="69" spans="1:31" s="229" customFormat="1" x14ac:dyDescent="0.2">
      <c r="A69" s="268"/>
      <c r="B69" s="38" t="s">
        <v>21</v>
      </c>
      <c r="C69" s="38" t="s">
        <v>582</v>
      </c>
      <c r="D69" s="230" t="s">
        <v>136</v>
      </c>
      <c r="E69" s="38" t="s">
        <v>38</v>
      </c>
      <c r="F69" s="225">
        <v>293</v>
      </c>
      <c r="G69" s="207"/>
      <c r="H69" s="207"/>
      <c r="I69" s="227">
        <f t="shared" si="3"/>
        <v>0</v>
      </c>
      <c r="J69" s="227">
        <f t="shared" si="4"/>
        <v>0</v>
      </c>
      <c r="K69" s="227">
        <f t="shared" si="5"/>
        <v>0</v>
      </c>
      <c r="L69" s="228"/>
      <c r="M69" s="228"/>
      <c r="N69" s="228"/>
      <c r="O69" s="228"/>
      <c r="P69" s="228"/>
      <c r="Q69" s="228"/>
      <c r="R69" s="228"/>
      <c r="S69" s="228"/>
      <c r="T69" s="228"/>
      <c r="U69" s="228"/>
      <c r="V69" s="228"/>
      <c r="W69" s="228"/>
      <c r="X69" s="228"/>
      <c r="Y69" s="228"/>
      <c r="Z69" s="228"/>
      <c r="AA69" s="228"/>
      <c r="AB69" s="228"/>
      <c r="AC69" s="228"/>
      <c r="AD69" s="228"/>
      <c r="AE69" s="228"/>
    </row>
    <row r="70" spans="1:31" s="229" customFormat="1" x14ac:dyDescent="0.2">
      <c r="A70" s="268"/>
      <c r="B70" s="38" t="s">
        <v>21</v>
      </c>
      <c r="C70" s="38" t="s">
        <v>582</v>
      </c>
      <c r="D70" s="230" t="s">
        <v>137</v>
      </c>
      <c r="E70" s="38" t="s">
        <v>38</v>
      </c>
      <c r="F70" s="225">
        <v>561</v>
      </c>
      <c r="G70" s="207"/>
      <c r="H70" s="207"/>
      <c r="I70" s="227">
        <f t="shared" si="3"/>
        <v>0</v>
      </c>
      <c r="J70" s="227">
        <f t="shared" si="4"/>
        <v>0</v>
      </c>
      <c r="K70" s="227">
        <f t="shared" si="5"/>
        <v>0</v>
      </c>
      <c r="L70" s="228"/>
      <c r="M70" s="228"/>
      <c r="N70" s="228"/>
      <c r="O70" s="228"/>
      <c r="P70" s="228"/>
      <c r="Q70" s="228"/>
      <c r="R70" s="228"/>
      <c r="S70" s="228"/>
      <c r="T70" s="228"/>
      <c r="U70" s="228"/>
      <c r="V70" s="228"/>
      <c r="W70" s="228"/>
      <c r="X70" s="228"/>
      <c r="Y70" s="228"/>
      <c r="Z70" s="228"/>
      <c r="AA70" s="228"/>
      <c r="AB70" s="228"/>
      <c r="AC70" s="228"/>
      <c r="AD70" s="228"/>
      <c r="AE70" s="228"/>
    </row>
    <row r="71" spans="1:31" s="229" customFormat="1" ht="15" x14ac:dyDescent="0.2">
      <c r="A71" s="235" t="s">
        <v>179</v>
      </c>
      <c r="B71" s="38" t="s">
        <v>21</v>
      </c>
      <c r="C71" s="231">
        <v>10.6</v>
      </c>
      <c r="D71" s="188" t="s">
        <v>148</v>
      </c>
      <c r="E71" s="232" t="s">
        <v>548</v>
      </c>
      <c r="F71" s="225">
        <v>114</v>
      </c>
      <c r="G71" s="207"/>
      <c r="H71" s="207"/>
      <c r="I71" s="227">
        <f t="shared" si="3"/>
        <v>0</v>
      </c>
      <c r="J71" s="227">
        <f t="shared" si="4"/>
        <v>0</v>
      </c>
      <c r="K71" s="227">
        <f t="shared" si="5"/>
        <v>0</v>
      </c>
      <c r="L71" s="228"/>
      <c r="M71" s="228"/>
      <c r="N71" s="228"/>
      <c r="O71" s="228"/>
      <c r="P71" s="228"/>
      <c r="Q71" s="228"/>
      <c r="R71" s="228"/>
      <c r="S71" s="228"/>
      <c r="T71" s="228"/>
      <c r="U71" s="228"/>
      <c r="V71" s="228"/>
      <c r="W71" s="228"/>
      <c r="X71" s="228"/>
      <c r="Y71" s="228"/>
      <c r="Z71" s="228"/>
      <c r="AA71" s="228"/>
      <c r="AB71" s="228"/>
      <c r="AC71" s="228"/>
      <c r="AD71" s="228"/>
      <c r="AE71" s="228"/>
    </row>
    <row r="72" spans="1:31" s="229" customFormat="1" x14ac:dyDescent="0.2">
      <c r="A72" s="263" t="s">
        <v>176</v>
      </c>
      <c r="B72" s="38" t="s">
        <v>9</v>
      </c>
      <c r="C72" s="38" t="s">
        <v>581</v>
      </c>
      <c r="D72" s="230" t="s">
        <v>177</v>
      </c>
      <c r="E72" s="38" t="s">
        <v>13</v>
      </c>
      <c r="F72" s="225">
        <v>597</v>
      </c>
      <c r="G72" s="207"/>
      <c r="H72" s="207"/>
      <c r="I72" s="227">
        <f t="shared" si="3"/>
        <v>0</v>
      </c>
      <c r="J72" s="227">
        <f t="shared" si="4"/>
        <v>0</v>
      </c>
      <c r="K72" s="227">
        <f t="shared" si="5"/>
        <v>0</v>
      </c>
      <c r="L72" s="228"/>
      <c r="M72" s="228"/>
      <c r="N72" s="228"/>
      <c r="O72" s="228"/>
      <c r="P72" s="228"/>
      <c r="Q72" s="228"/>
      <c r="R72" s="228"/>
      <c r="S72" s="228"/>
      <c r="T72" s="228"/>
      <c r="U72" s="228"/>
      <c r="V72" s="228"/>
      <c r="W72" s="228"/>
      <c r="X72" s="228"/>
      <c r="Y72" s="228"/>
      <c r="Z72" s="228"/>
      <c r="AA72" s="228"/>
      <c r="AB72" s="228"/>
      <c r="AC72" s="228"/>
      <c r="AD72" s="228"/>
      <c r="AE72" s="228"/>
    </row>
    <row r="73" spans="1:31" s="229" customFormat="1" x14ac:dyDescent="0.2">
      <c r="A73" s="265"/>
      <c r="B73" s="38" t="s">
        <v>9</v>
      </c>
      <c r="C73" s="38" t="s">
        <v>581</v>
      </c>
      <c r="D73" s="230" t="s">
        <v>178</v>
      </c>
      <c r="E73" s="38" t="s">
        <v>13</v>
      </c>
      <c r="F73" s="225">
        <v>949</v>
      </c>
      <c r="G73" s="207"/>
      <c r="H73" s="207"/>
      <c r="I73" s="227">
        <f t="shared" si="3"/>
        <v>0</v>
      </c>
      <c r="J73" s="227">
        <f t="shared" si="4"/>
        <v>0</v>
      </c>
      <c r="K73" s="227">
        <f t="shared" si="5"/>
        <v>0</v>
      </c>
      <c r="L73" s="228"/>
      <c r="M73" s="228"/>
      <c r="N73" s="228"/>
      <c r="O73" s="228"/>
      <c r="P73" s="228"/>
      <c r="Q73" s="228"/>
      <c r="R73" s="228"/>
      <c r="S73" s="228"/>
      <c r="T73" s="228"/>
      <c r="U73" s="228"/>
      <c r="V73" s="228"/>
      <c r="W73" s="228"/>
      <c r="X73" s="228"/>
      <c r="Y73" s="228"/>
      <c r="Z73" s="228"/>
      <c r="AA73" s="228"/>
      <c r="AB73" s="228"/>
      <c r="AC73" s="228"/>
      <c r="AD73" s="228"/>
      <c r="AE73" s="228"/>
    </row>
    <row r="74" spans="1:31" s="229" customFormat="1" ht="25.5" x14ac:dyDescent="0.2">
      <c r="A74" s="263" t="s">
        <v>167</v>
      </c>
      <c r="B74" s="38" t="s">
        <v>21</v>
      </c>
      <c r="C74" s="38" t="s">
        <v>580</v>
      </c>
      <c r="D74" s="230" t="s">
        <v>168</v>
      </c>
      <c r="E74" s="38" t="s">
        <v>13</v>
      </c>
      <c r="F74" s="225">
        <v>1220</v>
      </c>
      <c r="G74" s="207"/>
      <c r="H74" s="207"/>
      <c r="I74" s="227">
        <f t="shared" ref="I74:I105" si="6">IFERROR(
IF(DeliveryRoute="UU Build",$F$10:$F$128*$G$10:$G$128,
$F$10:$F$128*($G$10:$G$128+$H$10:$H$128)),
"!! ERROR !!")</f>
        <v>0</v>
      </c>
      <c r="J74" s="227">
        <f t="shared" ref="J74:J105" si="7">IFERROR(
IF(DeliveryRoute="UU Build","",
$F$10:$F$128*$H$10:$H$128),
"!! ERROR !!")</f>
        <v>0</v>
      </c>
      <c r="K74" s="227">
        <f t="shared" ref="K74:K105" si="8">F74*G74</f>
        <v>0</v>
      </c>
      <c r="L74" s="228"/>
      <c r="M74" s="228"/>
      <c r="N74" s="228"/>
      <c r="O74" s="228"/>
      <c r="P74" s="228"/>
      <c r="Q74" s="228"/>
      <c r="R74" s="228"/>
      <c r="S74" s="228"/>
      <c r="T74" s="228"/>
      <c r="U74" s="228"/>
      <c r="V74" s="228"/>
      <c r="W74" s="228"/>
      <c r="X74" s="228"/>
      <c r="Y74" s="228"/>
      <c r="Z74" s="228"/>
      <c r="AA74" s="228"/>
      <c r="AB74" s="228"/>
      <c r="AC74" s="228"/>
      <c r="AD74" s="228"/>
      <c r="AE74" s="228"/>
    </row>
    <row r="75" spans="1:31" s="229" customFormat="1" ht="25.5" x14ac:dyDescent="0.2">
      <c r="A75" s="264"/>
      <c r="B75" s="38" t="s">
        <v>21</v>
      </c>
      <c r="C75" s="38" t="s">
        <v>580</v>
      </c>
      <c r="D75" s="230" t="s">
        <v>169</v>
      </c>
      <c r="E75" s="38" t="s">
        <v>13</v>
      </c>
      <c r="F75" s="225">
        <v>2322</v>
      </c>
      <c r="G75" s="207"/>
      <c r="H75" s="207"/>
      <c r="I75" s="227">
        <f t="shared" si="6"/>
        <v>0</v>
      </c>
      <c r="J75" s="227">
        <f t="shared" si="7"/>
        <v>0</v>
      </c>
      <c r="K75" s="227">
        <f t="shared" si="8"/>
        <v>0</v>
      </c>
      <c r="L75" s="228"/>
      <c r="M75" s="228"/>
      <c r="N75" s="228"/>
      <c r="O75" s="228"/>
      <c r="P75" s="228"/>
      <c r="Q75" s="228"/>
      <c r="R75" s="228"/>
      <c r="S75" s="228"/>
      <c r="T75" s="228"/>
      <c r="U75" s="228"/>
      <c r="V75" s="228"/>
      <c r="W75" s="228"/>
      <c r="X75" s="228"/>
      <c r="Y75" s="228"/>
      <c r="Z75" s="228"/>
      <c r="AA75" s="228"/>
      <c r="AB75" s="228"/>
      <c r="AC75" s="228"/>
      <c r="AD75" s="228"/>
      <c r="AE75" s="228"/>
    </row>
    <row r="76" spans="1:31" s="229" customFormat="1" ht="25.5" x14ac:dyDescent="0.2">
      <c r="A76" s="264"/>
      <c r="B76" s="38" t="s">
        <v>21</v>
      </c>
      <c r="C76" s="38" t="s">
        <v>580</v>
      </c>
      <c r="D76" s="230" t="s">
        <v>170</v>
      </c>
      <c r="E76" s="38" t="s">
        <v>13</v>
      </c>
      <c r="F76" s="225">
        <v>1662</v>
      </c>
      <c r="G76" s="207"/>
      <c r="H76" s="207"/>
      <c r="I76" s="227">
        <f t="shared" si="6"/>
        <v>0</v>
      </c>
      <c r="J76" s="227">
        <f t="shared" si="7"/>
        <v>0</v>
      </c>
      <c r="K76" s="227">
        <f t="shared" si="8"/>
        <v>0</v>
      </c>
      <c r="L76" s="228"/>
      <c r="M76" s="228"/>
      <c r="N76" s="228"/>
      <c r="O76" s="228"/>
      <c r="P76" s="228"/>
      <c r="Q76" s="228"/>
      <c r="R76" s="228"/>
      <c r="S76" s="228"/>
      <c r="T76" s="228"/>
      <c r="U76" s="228"/>
      <c r="V76" s="228"/>
      <c r="W76" s="228"/>
      <c r="X76" s="228"/>
      <c r="Y76" s="228"/>
      <c r="Z76" s="228"/>
      <c r="AA76" s="228"/>
      <c r="AB76" s="228"/>
      <c r="AC76" s="228"/>
      <c r="AD76" s="228"/>
      <c r="AE76" s="228"/>
    </row>
    <row r="77" spans="1:31" s="229" customFormat="1" ht="25.5" x14ac:dyDescent="0.2">
      <c r="A77" s="264"/>
      <c r="B77" s="38" t="s">
        <v>21</v>
      </c>
      <c r="C77" s="38" t="s">
        <v>580</v>
      </c>
      <c r="D77" s="230" t="s">
        <v>171</v>
      </c>
      <c r="E77" s="38" t="s">
        <v>13</v>
      </c>
      <c r="F77" s="225">
        <v>3024</v>
      </c>
      <c r="G77" s="207"/>
      <c r="H77" s="207"/>
      <c r="I77" s="227">
        <f t="shared" si="6"/>
        <v>0</v>
      </c>
      <c r="J77" s="227">
        <f t="shared" si="7"/>
        <v>0</v>
      </c>
      <c r="K77" s="227">
        <f t="shared" si="8"/>
        <v>0</v>
      </c>
      <c r="L77" s="228"/>
      <c r="M77" s="228"/>
      <c r="N77" s="228"/>
      <c r="O77" s="228"/>
      <c r="P77" s="228"/>
      <c r="Q77" s="228"/>
      <c r="R77" s="228"/>
      <c r="S77" s="228"/>
      <c r="T77" s="228"/>
      <c r="U77" s="228"/>
      <c r="V77" s="228"/>
      <c r="W77" s="228"/>
      <c r="X77" s="228"/>
      <c r="Y77" s="228"/>
      <c r="Z77" s="228"/>
      <c r="AA77" s="228"/>
      <c r="AB77" s="228"/>
      <c r="AC77" s="228"/>
      <c r="AD77" s="228"/>
      <c r="AE77" s="228"/>
    </row>
    <row r="78" spans="1:31" s="229" customFormat="1" ht="25.5" x14ac:dyDescent="0.2">
      <c r="A78" s="264"/>
      <c r="B78" s="38" t="s">
        <v>21</v>
      </c>
      <c r="C78" s="38" t="s">
        <v>580</v>
      </c>
      <c r="D78" s="230" t="s">
        <v>172</v>
      </c>
      <c r="E78" s="38" t="s">
        <v>13</v>
      </c>
      <c r="F78" s="225">
        <v>869</v>
      </c>
      <c r="G78" s="207"/>
      <c r="H78" s="207"/>
      <c r="I78" s="227">
        <f t="shared" si="6"/>
        <v>0</v>
      </c>
      <c r="J78" s="227">
        <f t="shared" si="7"/>
        <v>0</v>
      </c>
      <c r="K78" s="227">
        <f t="shared" si="8"/>
        <v>0</v>
      </c>
      <c r="L78" s="228"/>
      <c r="M78" s="228"/>
      <c r="N78" s="228"/>
      <c r="O78" s="228"/>
      <c r="P78" s="228"/>
      <c r="Q78" s="228"/>
      <c r="R78" s="228"/>
      <c r="S78" s="228"/>
      <c r="T78" s="228"/>
      <c r="U78" s="228"/>
      <c r="V78" s="228"/>
      <c r="W78" s="228"/>
      <c r="X78" s="228"/>
      <c r="Y78" s="228"/>
      <c r="Z78" s="228"/>
      <c r="AA78" s="228"/>
      <c r="AB78" s="228"/>
      <c r="AC78" s="228"/>
      <c r="AD78" s="228"/>
      <c r="AE78" s="228"/>
    </row>
    <row r="79" spans="1:31" s="229" customFormat="1" ht="25.5" x14ac:dyDescent="0.2">
      <c r="A79" s="264"/>
      <c r="B79" s="38" t="s">
        <v>21</v>
      </c>
      <c r="C79" s="38" t="s">
        <v>580</v>
      </c>
      <c r="D79" s="230" t="s">
        <v>174</v>
      </c>
      <c r="E79" s="38" t="s">
        <v>13</v>
      </c>
      <c r="F79" s="225">
        <v>1781</v>
      </c>
      <c r="G79" s="207"/>
      <c r="H79" s="207"/>
      <c r="I79" s="227">
        <f t="shared" si="6"/>
        <v>0</v>
      </c>
      <c r="J79" s="227">
        <f t="shared" si="7"/>
        <v>0</v>
      </c>
      <c r="K79" s="227">
        <f t="shared" si="8"/>
        <v>0</v>
      </c>
      <c r="L79" s="228"/>
      <c r="M79" s="228"/>
      <c r="N79" s="228"/>
      <c r="O79" s="228"/>
      <c r="P79" s="228"/>
      <c r="Q79" s="228"/>
      <c r="R79" s="228"/>
      <c r="S79" s="228"/>
      <c r="T79" s="228"/>
      <c r="U79" s="228"/>
      <c r="V79" s="228"/>
      <c r="W79" s="228"/>
      <c r="X79" s="228"/>
      <c r="Y79" s="228"/>
      <c r="Z79" s="228"/>
      <c r="AA79" s="228"/>
      <c r="AB79" s="228"/>
      <c r="AC79" s="228"/>
      <c r="AD79" s="228"/>
      <c r="AE79" s="228"/>
    </row>
    <row r="80" spans="1:31" s="229" customFormat="1" ht="25.5" x14ac:dyDescent="0.2">
      <c r="A80" s="264"/>
      <c r="B80" s="38" t="s">
        <v>21</v>
      </c>
      <c r="C80" s="38" t="s">
        <v>580</v>
      </c>
      <c r="D80" s="230" t="s">
        <v>173</v>
      </c>
      <c r="E80" s="38" t="s">
        <v>13</v>
      </c>
      <c r="F80" s="225">
        <v>911</v>
      </c>
      <c r="G80" s="207"/>
      <c r="H80" s="207"/>
      <c r="I80" s="227">
        <f t="shared" si="6"/>
        <v>0</v>
      </c>
      <c r="J80" s="227">
        <f t="shared" si="7"/>
        <v>0</v>
      </c>
      <c r="K80" s="227">
        <f t="shared" si="8"/>
        <v>0</v>
      </c>
      <c r="L80" s="228"/>
      <c r="M80" s="228"/>
      <c r="N80" s="228"/>
      <c r="O80" s="228"/>
      <c r="P80" s="228"/>
      <c r="Q80" s="228"/>
      <c r="R80" s="228"/>
      <c r="S80" s="228"/>
      <c r="T80" s="228"/>
      <c r="U80" s="228"/>
      <c r="V80" s="228"/>
      <c r="W80" s="228"/>
      <c r="X80" s="228"/>
      <c r="Y80" s="228"/>
      <c r="Z80" s="228"/>
      <c r="AA80" s="228"/>
      <c r="AB80" s="228"/>
      <c r="AC80" s="228"/>
      <c r="AD80" s="228"/>
      <c r="AE80" s="228"/>
    </row>
    <row r="81" spans="1:31" s="229" customFormat="1" ht="25.5" x14ac:dyDescent="0.2">
      <c r="A81" s="265"/>
      <c r="B81" s="38" t="s">
        <v>21</v>
      </c>
      <c r="C81" s="38" t="s">
        <v>580</v>
      </c>
      <c r="D81" s="230" t="s">
        <v>175</v>
      </c>
      <c r="E81" s="38" t="s">
        <v>13</v>
      </c>
      <c r="F81" s="225">
        <v>1874</v>
      </c>
      <c r="G81" s="207"/>
      <c r="H81" s="207"/>
      <c r="I81" s="227">
        <f t="shared" si="6"/>
        <v>0</v>
      </c>
      <c r="J81" s="227">
        <f t="shared" si="7"/>
        <v>0</v>
      </c>
      <c r="K81" s="227">
        <f t="shared" si="8"/>
        <v>0</v>
      </c>
      <c r="L81" s="228"/>
      <c r="M81" s="228"/>
      <c r="N81" s="228"/>
      <c r="O81" s="228"/>
      <c r="P81" s="228"/>
      <c r="Q81" s="228"/>
      <c r="R81" s="228"/>
      <c r="S81" s="228"/>
      <c r="T81" s="228"/>
      <c r="U81" s="228"/>
      <c r="V81" s="228"/>
      <c r="W81" s="228"/>
      <c r="X81" s="228"/>
      <c r="Y81" s="228"/>
      <c r="Z81" s="228"/>
      <c r="AA81" s="228"/>
      <c r="AB81" s="228"/>
      <c r="AC81" s="228"/>
      <c r="AD81" s="228"/>
      <c r="AE81" s="228"/>
    </row>
    <row r="82" spans="1:31" s="229" customFormat="1" x14ac:dyDescent="0.2">
      <c r="A82" s="269" t="s">
        <v>152</v>
      </c>
      <c r="B82" s="38" t="s">
        <v>21</v>
      </c>
      <c r="C82" s="233">
        <v>10.5</v>
      </c>
      <c r="D82" s="189" t="s">
        <v>153</v>
      </c>
      <c r="E82" s="233" t="s">
        <v>13</v>
      </c>
      <c r="F82" s="225">
        <v>439</v>
      </c>
      <c r="G82" s="207"/>
      <c r="H82" s="207"/>
      <c r="I82" s="227">
        <f t="shared" si="6"/>
        <v>0</v>
      </c>
      <c r="J82" s="227">
        <f t="shared" si="7"/>
        <v>0</v>
      </c>
      <c r="K82" s="227">
        <f t="shared" si="8"/>
        <v>0</v>
      </c>
      <c r="L82" s="228"/>
      <c r="M82" s="228"/>
      <c r="N82" s="228"/>
      <c r="O82" s="228"/>
      <c r="P82" s="228"/>
      <c r="Q82" s="228"/>
      <c r="R82" s="228"/>
      <c r="S82" s="228"/>
      <c r="T82" s="228"/>
      <c r="U82" s="228"/>
      <c r="V82" s="228"/>
      <c r="W82" s="228"/>
      <c r="X82" s="228"/>
      <c r="Y82" s="228"/>
      <c r="Z82" s="228"/>
      <c r="AA82" s="228"/>
      <c r="AB82" s="228"/>
      <c r="AC82" s="228"/>
      <c r="AD82" s="228"/>
      <c r="AE82" s="228"/>
    </row>
    <row r="83" spans="1:31" s="229" customFormat="1" ht="25.5" x14ac:dyDescent="0.2">
      <c r="A83" s="270"/>
      <c r="B83" s="38" t="s">
        <v>21</v>
      </c>
      <c r="C83" s="233">
        <v>10.5</v>
      </c>
      <c r="D83" s="189" t="s">
        <v>154</v>
      </c>
      <c r="E83" s="232" t="s">
        <v>13</v>
      </c>
      <c r="F83" s="225">
        <v>682</v>
      </c>
      <c r="G83" s="207"/>
      <c r="H83" s="207"/>
      <c r="I83" s="227">
        <f t="shared" si="6"/>
        <v>0</v>
      </c>
      <c r="J83" s="227">
        <f t="shared" si="7"/>
        <v>0</v>
      </c>
      <c r="K83" s="227">
        <f t="shared" si="8"/>
        <v>0</v>
      </c>
      <c r="L83" s="228"/>
      <c r="M83" s="228"/>
      <c r="N83" s="228"/>
      <c r="O83" s="228"/>
      <c r="P83" s="228"/>
      <c r="Q83" s="228"/>
      <c r="R83" s="228"/>
      <c r="S83" s="228"/>
      <c r="T83" s="228"/>
      <c r="U83" s="228"/>
      <c r="V83" s="228"/>
      <c r="W83" s="228"/>
      <c r="X83" s="228"/>
      <c r="Y83" s="228"/>
      <c r="Z83" s="228"/>
      <c r="AA83" s="228"/>
      <c r="AB83" s="228"/>
      <c r="AC83" s="228"/>
      <c r="AD83" s="228"/>
      <c r="AE83" s="228"/>
    </row>
    <row r="84" spans="1:31" s="229" customFormat="1" x14ac:dyDescent="0.2">
      <c r="A84" s="270"/>
      <c r="B84" s="38" t="s">
        <v>21</v>
      </c>
      <c r="C84" s="233">
        <v>10.5</v>
      </c>
      <c r="D84" s="188" t="s">
        <v>155</v>
      </c>
      <c r="E84" s="232" t="s">
        <v>13</v>
      </c>
      <c r="F84" s="225">
        <v>1010</v>
      </c>
      <c r="G84" s="207"/>
      <c r="H84" s="207"/>
      <c r="I84" s="227">
        <f t="shared" si="6"/>
        <v>0</v>
      </c>
      <c r="J84" s="227">
        <f t="shared" si="7"/>
        <v>0</v>
      </c>
      <c r="K84" s="227">
        <f t="shared" si="8"/>
        <v>0</v>
      </c>
      <c r="L84" s="228"/>
      <c r="M84" s="228"/>
      <c r="N84" s="228"/>
      <c r="O84" s="228"/>
      <c r="P84" s="228"/>
      <c r="Q84" s="228"/>
      <c r="R84" s="228"/>
      <c r="S84" s="228"/>
      <c r="T84" s="228"/>
      <c r="U84" s="228"/>
      <c r="V84" s="228"/>
      <c r="W84" s="228"/>
      <c r="X84" s="228"/>
      <c r="Y84" s="228"/>
      <c r="Z84" s="228"/>
      <c r="AA84" s="228"/>
      <c r="AB84" s="228"/>
      <c r="AC84" s="228"/>
      <c r="AD84" s="228"/>
      <c r="AE84" s="228"/>
    </row>
    <row r="85" spans="1:31" s="229" customFormat="1" x14ac:dyDescent="0.2">
      <c r="A85" s="270"/>
      <c r="B85" s="38" t="s">
        <v>21</v>
      </c>
      <c r="C85" s="233">
        <v>10.5</v>
      </c>
      <c r="D85" s="188" t="s">
        <v>156</v>
      </c>
      <c r="E85" s="232" t="s">
        <v>13</v>
      </c>
      <c r="F85" s="225">
        <v>1702</v>
      </c>
      <c r="G85" s="207"/>
      <c r="H85" s="207"/>
      <c r="I85" s="227">
        <f t="shared" si="6"/>
        <v>0</v>
      </c>
      <c r="J85" s="227">
        <f t="shared" si="7"/>
        <v>0</v>
      </c>
      <c r="K85" s="227">
        <f t="shared" si="8"/>
        <v>0</v>
      </c>
      <c r="L85" s="228"/>
      <c r="M85" s="228"/>
      <c r="N85" s="228"/>
      <c r="O85" s="228"/>
      <c r="P85" s="228"/>
      <c r="Q85" s="228"/>
      <c r="R85" s="228"/>
      <c r="S85" s="228"/>
      <c r="T85" s="228"/>
      <c r="U85" s="228"/>
      <c r="V85" s="228"/>
      <c r="W85" s="228"/>
      <c r="X85" s="228"/>
      <c r="Y85" s="228"/>
      <c r="Z85" s="228"/>
      <c r="AA85" s="228"/>
      <c r="AB85" s="228"/>
      <c r="AC85" s="228"/>
      <c r="AD85" s="228"/>
      <c r="AE85" s="228"/>
    </row>
    <row r="86" spans="1:31" s="229" customFormat="1" x14ac:dyDescent="0.2">
      <c r="A86" s="270"/>
      <c r="B86" s="38" t="s">
        <v>21</v>
      </c>
      <c r="C86" s="233">
        <v>10.5</v>
      </c>
      <c r="D86" s="188" t="s">
        <v>157</v>
      </c>
      <c r="E86" s="232" t="s">
        <v>13</v>
      </c>
      <c r="F86" s="225">
        <v>1494</v>
      </c>
      <c r="G86" s="207"/>
      <c r="H86" s="207"/>
      <c r="I86" s="227">
        <f t="shared" si="6"/>
        <v>0</v>
      </c>
      <c r="J86" s="227">
        <f t="shared" si="7"/>
        <v>0</v>
      </c>
      <c r="K86" s="227">
        <f t="shared" si="8"/>
        <v>0</v>
      </c>
      <c r="L86" s="228"/>
      <c r="M86" s="228"/>
      <c r="N86" s="228"/>
      <c r="O86" s="228"/>
      <c r="P86" s="228"/>
      <c r="Q86" s="228"/>
      <c r="R86" s="228"/>
      <c r="S86" s="228"/>
      <c r="T86" s="228"/>
      <c r="U86" s="228"/>
      <c r="V86" s="228"/>
      <c r="W86" s="228"/>
      <c r="X86" s="228"/>
      <c r="Y86" s="228"/>
      <c r="Z86" s="228"/>
      <c r="AA86" s="228"/>
      <c r="AB86" s="228"/>
      <c r="AC86" s="228"/>
      <c r="AD86" s="228"/>
      <c r="AE86" s="228"/>
    </row>
    <row r="87" spans="1:31" s="229" customFormat="1" x14ac:dyDescent="0.2">
      <c r="A87" s="270"/>
      <c r="B87" s="38" t="s">
        <v>21</v>
      </c>
      <c r="C87" s="233">
        <v>10.5</v>
      </c>
      <c r="D87" s="188" t="s">
        <v>181</v>
      </c>
      <c r="E87" s="232" t="s">
        <v>13</v>
      </c>
      <c r="F87" s="225">
        <v>1752</v>
      </c>
      <c r="G87" s="207"/>
      <c r="H87" s="207"/>
      <c r="I87" s="227">
        <f t="shared" si="6"/>
        <v>0</v>
      </c>
      <c r="J87" s="227">
        <f t="shared" si="7"/>
        <v>0</v>
      </c>
      <c r="K87" s="227">
        <f t="shared" si="8"/>
        <v>0</v>
      </c>
      <c r="L87" s="228"/>
      <c r="M87" s="228"/>
      <c r="N87" s="228"/>
      <c r="O87" s="228"/>
      <c r="P87" s="228"/>
      <c r="Q87" s="228"/>
      <c r="R87" s="228"/>
      <c r="S87" s="228"/>
      <c r="T87" s="228"/>
      <c r="U87" s="228"/>
      <c r="V87" s="228"/>
      <c r="W87" s="228"/>
      <c r="X87" s="228"/>
      <c r="Y87" s="228"/>
      <c r="Z87" s="228"/>
      <c r="AA87" s="228"/>
      <c r="AB87" s="228"/>
      <c r="AC87" s="228"/>
      <c r="AD87" s="228"/>
      <c r="AE87" s="228"/>
    </row>
    <row r="88" spans="1:31" s="229" customFormat="1" x14ac:dyDescent="0.2">
      <c r="A88" s="270"/>
      <c r="B88" s="38" t="s">
        <v>21</v>
      </c>
      <c r="C88" s="233">
        <v>10.5</v>
      </c>
      <c r="D88" s="188" t="s">
        <v>180</v>
      </c>
      <c r="E88" s="232" t="s">
        <v>13</v>
      </c>
      <c r="F88" s="234"/>
      <c r="G88" s="207"/>
      <c r="H88" s="207"/>
      <c r="I88" s="227">
        <f t="shared" si="6"/>
        <v>0</v>
      </c>
      <c r="J88" s="227">
        <f t="shared" si="7"/>
        <v>0</v>
      </c>
      <c r="K88" s="227">
        <f t="shared" si="8"/>
        <v>0</v>
      </c>
      <c r="L88" s="228"/>
      <c r="M88" s="228"/>
      <c r="N88" s="228"/>
      <c r="O88" s="228"/>
      <c r="P88" s="228"/>
      <c r="Q88" s="228"/>
      <c r="R88" s="228"/>
      <c r="S88" s="228"/>
      <c r="T88" s="228"/>
      <c r="U88" s="228"/>
      <c r="V88" s="228"/>
      <c r="W88" s="228"/>
      <c r="X88" s="228"/>
      <c r="Y88" s="228"/>
      <c r="Z88" s="228"/>
      <c r="AA88" s="228"/>
      <c r="AB88" s="228"/>
      <c r="AC88" s="228"/>
      <c r="AD88" s="228"/>
      <c r="AE88" s="228"/>
    </row>
    <row r="89" spans="1:31" s="229" customFormat="1" x14ac:dyDescent="0.2">
      <c r="A89" s="270"/>
      <c r="B89" s="38" t="s">
        <v>21</v>
      </c>
      <c r="C89" s="233">
        <v>10.5</v>
      </c>
      <c r="D89" s="188" t="s">
        <v>158</v>
      </c>
      <c r="E89" s="232" t="s">
        <v>13</v>
      </c>
      <c r="F89" s="225">
        <v>386</v>
      </c>
      <c r="G89" s="207"/>
      <c r="H89" s="207"/>
      <c r="I89" s="227">
        <f t="shared" si="6"/>
        <v>0</v>
      </c>
      <c r="J89" s="227">
        <f t="shared" si="7"/>
        <v>0</v>
      </c>
      <c r="K89" s="227">
        <f t="shared" si="8"/>
        <v>0</v>
      </c>
      <c r="L89" s="228"/>
      <c r="M89" s="228"/>
      <c r="N89" s="228"/>
      <c r="O89" s="228"/>
      <c r="P89" s="228"/>
      <c r="Q89" s="228"/>
      <c r="R89" s="228"/>
      <c r="S89" s="228"/>
      <c r="T89" s="228"/>
      <c r="U89" s="228"/>
      <c r="V89" s="228"/>
      <c r="W89" s="228"/>
      <c r="X89" s="228"/>
      <c r="Y89" s="228"/>
      <c r="Z89" s="228"/>
      <c r="AA89" s="228"/>
      <c r="AB89" s="228"/>
      <c r="AC89" s="228"/>
      <c r="AD89" s="228"/>
      <c r="AE89" s="228"/>
    </row>
    <row r="90" spans="1:31" s="229" customFormat="1" x14ac:dyDescent="0.2">
      <c r="A90" s="271"/>
      <c r="B90" s="38" t="s">
        <v>21</v>
      </c>
      <c r="C90" s="233">
        <v>10.5</v>
      </c>
      <c r="D90" s="188" t="s">
        <v>159</v>
      </c>
      <c r="E90" s="232" t="s">
        <v>13</v>
      </c>
      <c r="F90" s="225">
        <v>170</v>
      </c>
      <c r="G90" s="207"/>
      <c r="H90" s="207"/>
      <c r="I90" s="227">
        <f t="shared" si="6"/>
        <v>0</v>
      </c>
      <c r="J90" s="227">
        <f t="shared" si="7"/>
        <v>0</v>
      </c>
      <c r="K90" s="227">
        <f t="shared" si="8"/>
        <v>0</v>
      </c>
      <c r="L90" s="228"/>
      <c r="M90" s="228"/>
      <c r="N90" s="228"/>
      <c r="O90" s="228"/>
      <c r="P90" s="228"/>
      <c r="Q90" s="228"/>
      <c r="R90" s="228"/>
      <c r="S90" s="228"/>
      <c r="T90" s="228"/>
      <c r="U90" s="228"/>
      <c r="V90" s="228"/>
      <c r="W90" s="228"/>
      <c r="X90" s="228"/>
      <c r="Y90" s="228"/>
      <c r="Z90" s="228"/>
      <c r="AA90" s="228"/>
      <c r="AB90" s="228"/>
      <c r="AC90" s="228"/>
      <c r="AD90" s="228"/>
      <c r="AE90" s="228"/>
    </row>
    <row r="91" spans="1:31" s="229" customFormat="1" x14ac:dyDescent="0.2">
      <c r="A91" s="268" t="s">
        <v>62</v>
      </c>
      <c r="B91" s="232" t="s">
        <v>21</v>
      </c>
      <c r="C91" s="232" t="s">
        <v>579</v>
      </c>
      <c r="D91" s="188" t="s">
        <v>63</v>
      </c>
      <c r="E91" s="232" t="s">
        <v>13</v>
      </c>
      <c r="F91" s="225">
        <v>8568</v>
      </c>
      <c r="G91" s="207"/>
      <c r="H91" s="207"/>
      <c r="I91" s="227">
        <f t="shared" si="6"/>
        <v>0</v>
      </c>
      <c r="J91" s="227">
        <f t="shared" si="7"/>
        <v>0</v>
      </c>
      <c r="K91" s="227">
        <f t="shared" si="8"/>
        <v>0</v>
      </c>
      <c r="L91" s="228"/>
      <c r="M91" s="228"/>
      <c r="N91" s="228"/>
      <c r="O91" s="228"/>
      <c r="P91" s="228"/>
      <c r="Q91" s="228"/>
      <c r="R91" s="228"/>
      <c r="S91" s="228"/>
      <c r="T91" s="228"/>
      <c r="U91" s="228"/>
      <c r="V91" s="228"/>
      <c r="W91" s="228"/>
      <c r="X91" s="228"/>
      <c r="Y91" s="228"/>
      <c r="Z91" s="228"/>
      <c r="AA91" s="228"/>
      <c r="AB91" s="228"/>
      <c r="AC91" s="228"/>
      <c r="AD91" s="228"/>
      <c r="AE91" s="228"/>
    </row>
    <row r="92" spans="1:31" s="229" customFormat="1" x14ac:dyDescent="0.2">
      <c r="A92" s="268"/>
      <c r="B92" s="232" t="s">
        <v>21</v>
      </c>
      <c r="C92" s="232" t="s">
        <v>579</v>
      </c>
      <c r="D92" s="188" t="s">
        <v>64</v>
      </c>
      <c r="E92" s="232" t="s">
        <v>13</v>
      </c>
      <c r="F92" s="225">
        <v>15970</v>
      </c>
      <c r="G92" s="207"/>
      <c r="H92" s="207"/>
      <c r="I92" s="227">
        <f t="shared" si="6"/>
        <v>0</v>
      </c>
      <c r="J92" s="227">
        <f t="shared" si="7"/>
        <v>0</v>
      </c>
      <c r="K92" s="227">
        <f t="shared" si="8"/>
        <v>0</v>
      </c>
      <c r="L92" s="228"/>
      <c r="M92" s="228"/>
      <c r="N92" s="228"/>
      <c r="O92" s="228"/>
      <c r="P92" s="228"/>
      <c r="Q92" s="228"/>
      <c r="R92" s="228"/>
      <c r="S92" s="228"/>
      <c r="T92" s="228"/>
      <c r="U92" s="228"/>
      <c r="V92" s="228"/>
      <c r="W92" s="228"/>
      <c r="X92" s="228"/>
      <c r="Y92" s="228"/>
      <c r="Z92" s="228"/>
      <c r="AA92" s="228"/>
      <c r="AB92" s="228"/>
      <c r="AC92" s="228"/>
      <c r="AD92" s="228"/>
      <c r="AE92" s="228"/>
    </row>
    <row r="93" spans="1:31" s="229" customFormat="1" x14ac:dyDescent="0.2">
      <c r="A93" s="268"/>
      <c r="B93" s="232" t="s">
        <v>21</v>
      </c>
      <c r="C93" s="232" t="s">
        <v>579</v>
      </c>
      <c r="D93" s="188" t="s">
        <v>65</v>
      </c>
      <c r="E93" s="232" t="s">
        <v>13</v>
      </c>
      <c r="F93" s="225">
        <v>9537</v>
      </c>
      <c r="G93" s="207"/>
      <c r="H93" s="207"/>
      <c r="I93" s="227">
        <f t="shared" si="6"/>
        <v>0</v>
      </c>
      <c r="J93" s="227">
        <f t="shared" si="7"/>
        <v>0</v>
      </c>
      <c r="K93" s="227">
        <f t="shared" si="8"/>
        <v>0</v>
      </c>
      <c r="L93" s="228"/>
      <c r="M93" s="228"/>
      <c r="N93" s="228"/>
      <c r="O93" s="228"/>
      <c r="P93" s="228"/>
      <c r="Q93" s="228"/>
      <c r="R93" s="228"/>
      <c r="S93" s="228"/>
      <c r="T93" s="228"/>
      <c r="U93" s="228"/>
      <c r="V93" s="228"/>
      <c r="W93" s="228"/>
      <c r="X93" s="228"/>
      <c r="Y93" s="228"/>
      <c r="Z93" s="228"/>
      <c r="AA93" s="228"/>
      <c r="AB93" s="228"/>
      <c r="AC93" s="228"/>
      <c r="AD93" s="228"/>
      <c r="AE93" s="228"/>
    </row>
    <row r="94" spans="1:31" s="229" customFormat="1" x14ac:dyDescent="0.2">
      <c r="A94" s="268"/>
      <c r="B94" s="232" t="s">
        <v>21</v>
      </c>
      <c r="C94" s="232" t="s">
        <v>579</v>
      </c>
      <c r="D94" s="188" t="s">
        <v>66</v>
      </c>
      <c r="E94" s="232" t="s">
        <v>13</v>
      </c>
      <c r="F94" s="225">
        <v>17088</v>
      </c>
      <c r="G94" s="207"/>
      <c r="H94" s="207"/>
      <c r="I94" s="227">
        <f t="shared" si="6"/>
        <v>0</v>
      </c>
      <c r="J94" s="227">
        <f t="shared" si="7"/>
        <v>0</v>
      </c>
      <c r="K94" s="227">
        <f t="shared" si="8"/>
        <v>0</v>
      </c>
      <c r="L94" s="228"/>
      <c r="M94" s="228"/>
      <c r="N94" s="228"/>
      <c r="O94" s="228"/>
      <c r="P94" s="228"/>
      <c r="Q94" s="228"/>
      <c r="R94" s="228"/>
      <c r="S94" s="228"/>
      <c r="T94" s="228"/>
      <c r="U94" s="228"/>
      <c r="V94" s="228"/>
      <c r="W94" s="228"/>
      <c r="X94" s="228"/>
      <c r="Y94" s="228"/>
      <c r="Z94" s="228"/>
      <c r="AA94" s="228"/>
      <c r="AB94" s="228"/>
      <c r="AC94" s="228"/>
      <c r="AD94" s="228"/>
      <c r="AE94" s="228"/>
    </row>
    <row r="95" spans="1:31" s="229" customFormat="1" x14ac:dyDescent="0.2">
      <c r="A95" s="268"/>
      <c r="B95" s="232" t="s">
        <v>21</v>
      </c>
      <c r="C95" s="232" t="s">
        <v>579</v>
      </c>
      <c r="D95" s="188" t="s">
        <v>67</v>
      </c>
      <c r="E95" s="232" t="s">
        <v>13</v>
      </c>
      <c r="F95" s="225">
        <v>4568</v>
      </c>
      <c r="G95" s="207"/>
      <c r="H95" s="207"/>
      <c r="I95" s="227">
        <f t="shared" si="6"/>
        <v>0</v>
      </c>
      <c r="J95" s="227">
        <f t="shared" si="7"/>
        <v>0</v>
      </c>
      <c r="K95" s="227">
        <f t="shared" si="8"/>
        <v>0</v>
      </c>
      <c r="L95" s="228"/>
      <c r="M95" s="228"/>
      <c r="N95" s="228"/>
      <c r="O95" s="228"/>
      <c r="P95" s="228"/>
      <c r="Q95" s="228"/>
      <c r="R95" s="228"/>
      <c r="S95" s="228"/>
      <c r="T95" s="228"/>
      <c r="U95" s="228"/>
      <c r="V95" s="228"/>
      <c r="W95" s="228"/>
      <c r="X95" s="228"/>
      <c r="Y95" s="228"/>
      <c r="Z95" s="228"/>
      <c r="AA95" s="228"/>
      <c r="AB95" s="228"/>
      <c r="AC95" s="228"/>
      <c r="AD95" s="228"/>
      <c r="AE95" s="228"/>
    </row>
    <row r="96" spans="1:31" s="229" customFormat="1" x14ac:dyDescent="0.2">
      <c r="A96" s="268"/>
      <c r="B96" s="232" t="s">
        <v>21</v>
      </c>
      <c r="C96" s="232" t="s">
        <v>579</v>
      </c>
      <c r="D96" s="188" t="s">
        <v>68</v>
      </c>
      <c r="E96" s="232" t="s">
        <v>13</v>
      </c>
      <c r="F96" s="225">
        <v>11480</v>
      </c>
      <c r="G96" s="207"/>
      <c r="H96" s="207"/>
      <c r="I96" s="227">
        <f t="shared" si="6"/>
        <v>0</v>
      </c>
      <c r="J96" s="227">
        <f t="shared" si="7"/>
        <v>0</v>
      </c>
      <c r="K96" s="227">
        <f t="shared" si="8"/>
        <v>0</v>
      </c>
      <c r="L96" s="228"/>
      <c r="M96" s="228"/>
      <c r="N96" s="228"/>
      <c r="O96" s="228"/>
      <c r="P96" s="228"/>
      <c r="Q96" s="228"/>
      <c r="R96" s="228"/>
      <c r="S96" s="228"/>
      <c r="T96" s="228"/>
      <c r="U96" s="228"/>
      <c r="V96" s="228"/>
      <c r="W96" s="228"/>
      <c r="X96" s="228"/>
      <c r="Y96" s="228"/>
      <c r="Z96" s="228"/>
      <c r="AA96" s="228"/>
      <c r="AB96" s="228"/>
      <c r="AC96" s="228"/>
      <c r="AD96" s="228"/>
      <c r="AE96" s="228"/>
    </row>
    <row r="97" spans="1:31" s="229" customFormat="1" x14ac:dyDescent="0.2">
      <c r="A97" s="268"/>
      <c r="B97" s="232" t="s">
        <v>21</v>
      </c>
      <c r="C97" s="232" t="s">
        <v>579</v>
      </c>
      <c r="D97" s="188" t="s">
        <v>69</v>
      </c>
      <c r="E97" s="232" t="s">
        <v>13</v>
      </c>
      <c r="F97" s="225">
        <v>4839</v>
      </c>
      <c r="G97" s="207"/>
      <c r="H97" s="207"/>
      <c r="I97" s="227">
        <f t="shared" si="6"/>
        <v>0</v>
      </c>
      <c r="J97" s="227">
        <f t="shared" si="7"/>
        <v>0</v>
      </c>
      <c r="K97" s="227">
        <f t="shared" si="8"/>
        <v>0</v>
      </c>
      <c r="L97" s="228"/>
      <c r="M97" s="228"/>
      <c r="N97" s="228"/>
      <c r="O97" s="228"/>
      <c r="P97" s="228"/>
      <c r="Q97" s="228"/>
      <c r="R97" s="228"/>
      <c r="S97" s="228"/>
      <c r="T97" s="228"/>
      <c r="U97" s="228"/>
      <c r="V97" s="228"/>
      <c r="W97" s="228"/>
      <c r="X97" s="228"/>
      <c r="Y97" s="228"/>
      <c r="Z97" s="228"/>
      <c r="AA97" s="228"/>
      <c r="AB97" s="228"/>
      <c r="AC97" s="228"/>
      <c r="AD97" s="228"/>
      <c r="AE97" s="228"/>
    </row>
    <row r="98" spans="1:31" s="229" customFormat="1" x14ac:dyDescent="0.2">
      <c r="A98" s="268"/>
      <c r="B98" s="232" t="s">
        <v>21</v>
      </c>
      <c r="C98" s="232" t="s">
        <v>579</v>
      </c>
      <c r="D98" s="188" t="s">
        <v>70</v>
      </c>
      <c r="E98" s="232" t="s">
        <v>13</v>
      </c>
      <c r="F98" s="225">
        <v>11750</v>
      </c>
      <c r="G98" s="207"/>
      <c r="H98" s="207"/>
      <c r="I98" s="227">
        <f t="shared" si="6"/>
        <v>0</v>
      </c>
      <c r="J98" s="227">
        <f t="shared" si="7"/>
        <v>0</v>
      </c>
      <c r="K98" s="227">
        <f t="shared" si="8"/>
        <v>0</v>
      </c>
      <c r="L98" s="228"/>
      <c r="M98" s="228"/>
      <c r="N98" s="228"/>
      <c r="O98" s="228"/>
      <c r="P98" s="228"/>
      <c r="Q98" s="228"/>
      <c r="R98" s="228"/>
      <c r="S98" s="228"/>
      <c r="T98" s="228"/>
      <c r="U98" s="228"/>
      <c r="V98" s="228"/>
      <c r="W98" s="228"/>
      <c r="X98" s="228"/>
      <c r="Y98" s="228"/>
      <c r="Z98" s="228"/>
      <c r="AA98" s="228"/>
      <c r="AB98" s="228"/>
      <c r="AC98" s="228"/>
      <c r="AD98" s="228"/>
      <c r="AE98" s="228"/>
    </row>
    <row r="99" spans="1:31" s="229" customFormat="1" ht="12.95" customHeight="1" x14ac:dyDescent="0.2">
      <c r="A99" s="263" t="s">
        <v>146</v>
      </c>
      <c r="B99" s="232" t="s">
        <v>9</v>
      </c>
      <c r="C99" s="231">
        <v>4.9000000000000004</v>
      </c>
      <c r="D99" s="188" t="s">
        <v>130</v>
      </c>
      <c r="E99" s="232" t="s">
        <v>13</v>
      </c>
      <c r="F99" s="225">
        <v>785</v>
      </c>
      <c r="G99" s="207"/>
      <c r="H99" s="207"/>
      <c r="I99" s="227">
        <f t="shared" si="6"/>
        <v>0</v>
      </c>
      <c r="J99" s="227">
        <f t="shared" si="7"/>
        <v>0</v>
      </c>
      <c r="K99" s="227">
        <f t="shared" si="8"/>
        <v>0</v>
      </c>
      <c r="L99" s="228"/>
      <c r="M99" s="228"/>
      <c r="N99" s="228"/>
      <c r="O99" s="228"/>
      <c r="P99" s="228"/>
      <c r="Q99" s="228"/>
      <c r="R99" s="228"/>
      <c r="S99" s="228"/>
      <c r="T99" s="228"/>
      <c r="U99" s="228"/>
      <c r="V99" s="228"/>
      <c r="W99" s="228"/>
      <c r="X99" s="228"/>
      <c r="Y99" s="228"/>
      <c r="Z99" s="228"/>
      <c r="AA99" s="228"/>
      <c r="AB99" s="228"/>
      <c r="AC99" s="228"/>
      <c r="AD99" s="228"/>
      <c r="AE99" s="228"/>
    </row>
    <row r="100" spans="1:31" s="229" customFormat="1" x14ac:dyDescent="0.2">
      <c r="A100" s="264"/>
      <c r="B100" s="232" t="s">
        <v>9</v>
      </c>
      <c r="C100" s="231">
        <v>4.9000000000000004</v>
      </c>
      <c r="D100" s="188" t="s">
        <v>131</v>
      </c>
      <c r="E100" s="232" t="s">
        <v>13</v>
      </c>
      <c r="F100" s="225">
        <v>962</v>
      </c>
      <c r="G100" s="207"/>
      <c r="H100" s="207"/>
      <c r="I100" s="227">
        <f t="shared" si="6"/>
        <v>0</v>
      </c>
      <c r="J100" s="227">
        <f t="shared" si="7"/>
        <v>0</v>
      </c>
      <c r="K100" s="227">
        <f t="shared" si="8"/>
        <v>0</v>
      </c>
      <c r="L100" s="228"/>
      <c r="M100" s="228"/>
      <c r="N100" s="228"/>
      <c r="O100" s="228"/>
      <c r="P100" s="228"/>
      <c r="Q100" s="228"/>
      <c r="R100" s="228"/>
      <c r="S100" s="228"/>
      <c r="T100" s="228"/>
      <c r="U100" s="228"/>
      <c r="V100" s="228"/>
      <c r="W100" s="228"/>
      <c r="X100" s="228"/>
      <c r="Y100" s="228"/>
      <c r="Z100" s="228"/>
      <c r="AA100" s="228"/>
      <c r="AB100" s="228"/>
      <c r="AC100" s="228"/>
      <c r="AD100" s="228"/>
      <c r="AE100" s="228"/>
    </row>
    <row r="101" spans="1:31" s="229" customFormat="1" x14ac:dyDescent="0.2">
      <c r="A101" s="264"/>
      <c r="B101" s="232" t="s">
        <v>9</v>
      </c>
      <c r="C101" s="231">
        <v>4.9000000000000004</v>
      </c>
      <c r="D101" s="188" t="s">
        <v>140</v>
      </c>
      <c r="E101" s="232" t="s">
        <v>13</v>
      </c>
      <c r="F101" s="225">
        <v>1239</v>
      </c>
      <c r="G101" s="207"/>
      <c r="H101" s="207"/>
      <c r="I101" s="227">
        <f t="shared" si="6"/>
        <v>0</v>
      </c>
      <c r="J101" s="227">
        <f t="shared" si="7"/>
        <v>0</v>
      </c>
      <c r="K101" s="227">
        <f t="shared" si="8"/>
        <v>0</v>
      </c>
      <c r="L101" s="228"/>
      <c r="M101" s="228"/>
      <c r="N101" s="228"/>
      <c r="O101" s="228"/>
      <c r="P101" s="228"/>
      <c r="Q101" s="228"/>
      <c r="R101" s="228"/>
      <c r="S101" s="228"/>
      <c r="T101" s="228"/>
      <c r="U101" s="228"/>
      <c r="V101" s="228"/>
      <c r="W101" s="228"/>
      <c r="X101" s="228"/>
      <c r="Y101" s="228"/>
      <c r="Z101" s="228"/>
      <c r="AA101" s="228"/>
      <c r="AB101" s="228"/>
      <c r="AC101" s="228"/>
      <c r="AD101" s="228"/>
      <c r="AE101" s="228"/>
    </row>
    <row r="102" spans="1:31" s="229" customFormat="1" x14ac:dyDescent="0.2">
      <c r="A102" s="265"/>
      <c r="B102" s="232" t="s">
        <v>9</v>
      </c>
      <c r="C102" s="231">
        <v>4.9000000000000004</v>
      </c>
      <c r="D102" s="188" t="s">
        <v>141</v>
      </c>
      <c r="E102" s="232" t="s">
        <v>13</v>
      </c>
      <c r="F102" s="225">
        <v>1481</v>
      </c>
      <c r="G102" s="207"/>
      <c r="H102" s="207"/>
      <c r="I102" s="227">
        <f t="shared" si="6"/>
        <v>0</v>
      </c>
      <c r="J102" s="227">
        <f t="shared" si="7"/>
        <v>0</v>
      </c>
      <c r="K102" s="227">
        <f t="shared" si="8"/>
        <v>0</v>
      </c>
      <c r="L102" s="228"/>
      <c r="M102" s="228"/>
      <c r="N102" s="228"/>
      <c r="O102" s="228"/>
      <c r="P102" s="228"/>
      <c r="Q102" s="228"/>
      <c r="R102" s="228"/>
      <c r="S102" s="228"/>
      <c r="T102" s="228"/>
      <c r="U102" s="228"/>
      <c r="V102" s="228"/>
      <c r="W102" s="228"/>
      <c r="X102" s="228"/>
      <c r="Y102" s="228"/>
      <c r="Z102" s="228"/>
      <c r="AA102" s="228"/>
      <c r="AB102" s="228"/>
      <c r="AC102" s="228"/>
      <c r="AD102" s="228"/>
      <c r="AE102" s="228"/>
    </row>
    <row r="103" spans="1:31" s="229" customFormat="1" ht="12.95" customHeight="1" x14ac:dyDescent="0.2">
      <c r="A103" s="263" t="s">
        <v>147</v>
      </c>
      <c r="B103" s="232" t="s">
        <v>9</v>
      </c>
      <c r="C103" s="231">
        <v>4.9000000000000004</v>
      </c>
      <c r="D103" s="188" t="s">
        <v>142</v>
      </c>
      <c r="E103" s="232" t="s">
        <v>13</v>
      </c>
      <c r="F103" s="225">
        <v>424</v>
      </c>
      <c r="G103" s="207"/>
      <c r="H103" s="207"/>
      <c r="I103" s="227">
        <f t="shared" si="6"/>
        <v>0</v>
      </c>
      <c r="J103" s="227">
        <f t="shared" si="7"/>
        <v>0</v>
      </c>
      <c r="K103" s="227">
        <f t="shared" si="8"/>
        <v>0</v>
      </c>
      <c r="L103" s="228"/>
      <c r="M103" s="228"/>
      <c r="N103" s="228"/>
      <c r="O103" s="228"/>
      <c r="P103" s="228"/>
      <c r="Q103" s="228"/>
      <c r="R103" s="228"/>
      <c r="S103" s="228"/>
      <c r="T103" s="228"/>
      <c r="U103" s="228"/>
      <c r="V103" s="228"/>
      <c r="W103" s="228"/>
      <c r="X103" s="228"/>
      <c r="Y103" s="228"/>
      <c r="Z103" s="228"/>
      <c r="AA103" s="228"/>
      <c r="AB103" s="228"/>
      <c r="AC103" s="228"/>
      <c r="AD103" s="228"/>
      <c r="AE103" s="228"/>
    </row>
    <row r="104" spans="1:31" s="229" customFormat="1" x14ac:dyDescent="0.2">
      <c r="A104" s="264"/>
      <c r="B104" s="232" t="s">
        <v>9</v>
      </c>
      <c r="C104" s="231">
        <v>4.9000000000000004</v>
      </c>
      <c r="D104" s="188" t="s">
        <v>143</v>
      </c>
      <c r="E104" s="232" t="s">
        <v>13</v>
      </c>
      <c r="F104" s="225">
        <v>751</v>
      </c>
      <c r="G104" s="207"/>
      <c r="H104" s="207"/>
      <c r="I104" s="227">
        <f t="shared" si="6"/>
        <v>0</v>
      </c>
      <c r="J104" s="227">
        <f t="shared" si="7"/>
        <v>0</v>
      </c>
      <c r="K104" s="227">
        <f t="shared" si="8"/>
        <v>0</v>
      </c>
      <c r="L104" s="228"/>
      <c r="M104" s="228"/>
      <c r="N104" s="228"/>
      <c r="O104" s="228"/>
      <c r="P104" s="228"/>
      <c r="Q104" s="228"/>
      <c r="R104" s="228"/>
      <c r="S104" s="228"/>
      <c r="T104" s="228"/>
      <c r="U104" s="228"/>
      <c r="V104" s="228"/>
      <c r="W104" s="228"/>
      <c r="X104" s="228"/>
      <c r="Y104" s="228"/>
      <c r="Z104" s="228"/>
      <c r="AA104" s="228"/>
      <c r="AB104" s="228"/>
      <c r="AC104" s="228"/>
      <c r="AD104" s="228"/>
      <c r="AE104" s="228"/>
    </row>
    <row r="105" spans="1:31" s="229" customFormat="1" x14ac:dyDescent="0.2">
      <c r="A105" s="264"/>
      <c r="B105" s="232" t="s">
        <v>9</v>
      </c>
      <c r="C105" s="231">
        <v>4.9000000000000004</v>
      </c>
      <c r="D105" s="188" t="s">
        <v>144</v>
      </c>
      <c r="E105" s="232" t="s">
        <v>13</v>
      </c>
      <c r="F105" s="225">
        <v>637</v>
      </c>
      <c r="G105" s="207"/>
      <c r="H105" s="207"/>
      <c r="I105" s="227">
        <f t="shared" si="6"/>
        <v>0</v>
      </c>
      <c r="J105" s="227">
        <f t="shared" si="7"/>
        <v>0</v>
      </c>
      <c r="K105" s="227">
        <f t="shared" si="8"/>
        <v>0</v>
      </c>
      <c r="L105" s="228"/>
      <c r="M105" s="228"/>
      <c r="N105" s="228"/>
      <c r="O105" s="228"/>
      <c r="P105" s="228"/>
      <c r="Q105" s="228"/>
      <c r="R105" s="228"/>
      <c r="S105" s="228"/>
      <c r="T105" s="228"/>
      <c r="U105" s="228"/>
      <c r="V105" s="228"/>
      <c r="W105" s="228"/>
      <c r="X105" s="228"/>
      <c r="Y105" s="228"/>
      <c r="Z105" s="228"/>
      <c r="AA105" s="228"/>
      <c r="AB105" s="228"/>
      <c r="AC105" s="228"/>
      <c r="AD105" s="228"/>
      <c r="AE105" s="228"/>
    </row>
    <row r="106" spans="1:31" s="229" customFormat="1" x14ac:dyDescent="0.2">
      <c r="A106" s="265"/>
      <c r="B106" s="232" t="s">
        <v>9</v>
      </c>
      <c r="C106" s="231">
        <v>4.9000000000000004</v>
      </c>
      <c r="D106" s="188" t="s">
        <v>145</v>
      </c>
      <c r="E106" s="232" t="s">
        <v>13</v>
      </c>
      <c r="F106" s="225">
        <v>1055</v>
      </c>
      <c r="G106" s="207"/>
      <c r="H106" s="207"/>
      <c r="I106" s="227">
        <f t="shared" ref="I106:I128" si="9">IFERROR(
IF(DeliveryRoute="UU Build",$F$10:$F$128*$G$10:$G$128,
$F$10:$F$128*($G$10:$G$128+$H$10:$H$128)),
"!! ERROR !!")</f>
        <v>0</v>
      </c>
      <c r="J106" s="227">
        <f t="shared" ref="J106:J128" si="10">IFERROR(
IF(DeliveryRoute="UU Build","",
$F$10:$F$128*$H$10:$H$128),
"!! ERROR !!")</f>
        <v>0</v>
      </c>
      <c r="K106" s="227">
        <f t="shared" ref="K106:K128" si="11">F106*G106</f>
        <v>0</v>
      </c>
      <c r="L106" s="228"/>
      <c r="M106" s="228"/>
      <c r="N106" s="228"/>
      <c r="O106" s="228"/>
      <c r="P106" s="228"/>
      <c r="Q106" s="228"/>
      <c r="R106" s="228"/>
      <c r="S106" s="228"/>
      <c r="T106" s="228"/>
      <c r="U106" s="228"/>
      <c r="V106" s="228"/>
      <c r="W106" s="228"/>
      <c r="X106" s="228"/>
      <c r="Y106" s="228"/>
      <c r="Z106" s="228"/>
      <c r="AA106" s="228"/>
      <c r="AB106" s="228"/>
      <c r="AC106" s="228"/>
      <c r="AD106" s="228"/>
      <c r="AE106" s="228"/>
    </row>
    <row r="107" spans="1:31" s="229" customFormat="1" x14ac:dyDescent="0.2">
      <c r="A107" s="263" t="s">
        <v>164</v>
      </c>
      <c r="B107" s="38" t="s">
        <v>9</v>
      </c>
      <c r="C107" s="38" t="s">
        <v>578</v>
      </c>
      <c r="D107" s="230" t="s">
        <v>165</v>
      </c>
      <c r="E107" s="38" t="s">
        <v>13</v>
      </c>
      <c r="F107" s="225">
        <v>444</v>
      </c>
      <c r="G107" s="207"/>
      <c r="H107" s="207"/>
      <c r="I107" s="227">
        <f t="shared" si="9"/>
        <v>0</v>
      </c>
      <c r="J107" s="227">
        <f t="shared" si="10"/>
        <v>0</v>
      </c>
      <c r="K107" s="227">
        <f t="shared" si="11"/>
        <v>0</v>
      </c>
      <c r="L107" s="228"/>
      <c r="M107" s="228"/>
      <c r="N107" s="228"/>
      <c r="O107" s="228"/>
      <c r="P107" s="228"/>
      <c r="Q107" s="228"/>
      <c r="R107" s="228"/>
      <c r="S107" s="228"/>
      <c r="T107" s="228"/>
      <c r="U107" s="228"/>
      <c r="V107" s="228"/>
      <c r="W107" s="228"/>
      <c r="X107" s="228"/>
      <c r="Y107" s="228"/>
      <c r="Z107" s="228"/>
      <c r="AA107" s="228"/>
      <c r="AB107" s="228"/>
      <c r="AC107" s="228"/>
      <c r="AD107" s="228"/>
      <c r="AE107" s="228"/>
    </row>
    <row r="108" spans="1:31" s="229" customFormat="1" x14ac:dyDescent="0.2">
      <c r="A108" s="265"/>
      <c r="B108" s="38" t="s">
        <v>9</v>
      </c>
      <c r="C108" s="38" t="s">
        <v>578</v>
      </c>
      <c r="D108" s="230" t="s">
        <v>166</v>
      </c>
      <c r="E108" s="38" t="s">
        <v>13</v>
      </c>
      <c r="F108" s="225">
        <v>850</v>
      </c>
      <c r="G108" s="207"/>
      <c r="H108" s="207"/>
      <c r="I108" s="227">
        <f t="shared" si="9"/>
        <v>0</v>
      </c>
      <c r="J108" s="227">
        <f t="shared" si="10"/>
        <v>0</v>
      </c>
      <c r="K108" s="227">
        <f t="shared" si="11"/>
        <v>0</v>
      </c>
      <c r="L108" s="228"/>
      <c r="M108" s="228"/>
      <c r="N108" s="228"/>
      <c r="O108" s="228"/>
      <c r="P108" s="228"/>
      <c r="Q108" s="228"/>
      <c r="R108" s="228"/>
      <c r="S108" s="228"/>
      <c r="T108" s="228"/>
      <c r="U108" s="228"/>
      <c r="V108" s="228"/>
      <c r="W108" s="228"/>
      <c r="X108" s="228"/>
      <c r="Y108" s="228"/>
      <c r="Z108" s="228"/>
      <c r="AA108" s="228"/>
      <c r="AB108" s="228"/>
      <c r="AC108" s="228"/>
      <c r="AD108" s="228"/>
      <c r="AE108" s="228"/>
    </row>
    <row r="109" spans="1:31" s="229" customFormat="1" ht="15" x14ac:dyDescent="0.2">
      <c r="A109" s="269" t="s">
        <v>149</v>
      </c>
      <c r="B109" s="38" t="s">
        <v>21</v>
      </c>
      <c r="C109" s="231">
        <v>10.4</v>
      </c>
      <c r="D109" s="188" t="s">
        <v>150</v>
      </c>
      <c r="E109" s="232" t="s">
        <v>548</v>
      </c>
      <c r="F109" s="225">
        <v>267</v>
      </c>
      <c r="G109" s="207"/>
      <c r="H109" s="207"/>
      <c r="I109" s="227">
        <f t="shared" si="9"/>
        <v>0</v>
      </c>
      <c r="J109" s="227">
        <f t="shared" si="10"/>
        <v>0</v>
      </c>
      <c r="K109" s="227">
        <f t="shared" si="11"/>
        <v>0</v>
      </c>
      <c r="L109" s="228"/>
      <c r="M109" s="228"/>
      <c r="N109" s="228"/>
      <c r="O109" s="228"/>
      <c r="P109" s="228"/>
      <c r="Q109" s="228"/>
      <c r="R109" s="228"/>
      <c r="S109" s="228"/>
      <c r="T109" s="228"/>
      <c r="U109" s="228"/>
      <c r="V109" s="228"/>
      <c r="W109" s="228"/>
      <c r="X109" s="228"/>
      <c r="Y109" s="228"/>
      <c r="Z109" s="228"/>
      <c r="AA109" s="228"/>
      <c r="AB109" s="228"/>
      <c r="AC109" s="228"/>
      <c r="AD109" s="228"/>
      <c r="AE109" s="228"/>
    </row>
    <row r="110" spans="1:31" s="229" customFormat="1" ht="15" x14ac:dyDescent="0.2">
      <c r="A110" s="271"/>
      <c r="B110" s="38" t="s">
        <v>21</v>
      </c>
      <c r="C110" s="231">
        <v>10.4</v>
      </c>
      <c r="D110" s="189" t="s">
        <v>151</v>
      </c>
      <c r="E110" s="232" t="s">
        <v>548</v>
      </c>
      <c r="F110" s="225">
        <v>623</v>
      </c>
      <c r="G110" s="207"/>
      <c r="H110" s="207"/>
      <c r="I110" s="227">
        <f t="shared" si="9"/>
        <v>0</v>
      </c>
      <c r="J110" s="227">
        <f t="shared" si="10"/>
        <v>0</v>
      </c>
      <c r="K110" s="227">
        <f t="shared" si="11"/>
        <v>0</v>
      </c>
      <c r="L110" s="228"/>
      <c r="M110" s="228"/>
      <c r="N110" s="228"/>
      <c r="O110" s="228"/>
      <c r="P110" s="228"/>
      <c r="Q110" s="228"/>
      <c r="R110" s="228"/>
      <c r="S110" s="228"/>
      <c r="T110" s="228"/>
      <c r="U110" s="228"/>
      <c r="V110" s="228"/>
      <c r="W110" s="228"/>
      <c r="X110" s="228"/>
      <c r="Y110" s="228"/>
      <c r="Z110" s="228"/>
      <c r="AA110" s="228"/>
      <c r="AB110" s="228"/>
      <c r="AC110" s="228"/>
      <c r="AD110" s="228"/>
      <c r="AE110" s="228"/>
    </row>
    <row r="111" spans="1:31" s="229" customFormat="1" x14ac:dyDescent="0.2">
      <c r="A111" s="269" t="s">
        <v>160</v>
      </c>
      <c r="B111" s="38" t="s">
        <v>21</v>
      </c>
      <c r="C111" s="231">
        <v>10.7</v>
      </c>
      <c r="D111" s="40" t="s">
        <v>163</v>
      </c>
      <c r="E111" s="232" t="s">
        <v>161</v>
      </c>
      <c r="F111" s="225">
        <v>23</v>
      </c>
      <c r="G111" s="207"/>
      <c r="H111" s="207"/>
      <c r="I111" s="227">
        <f t="shared" si="9"/>
        <v>0</v>
      </c>
      <c r="J111" s="227">
        <f t="shared" si="10"/>
        <v>0</v>
      </c>
      <c r="K111" s="227">
        <f t="shared" si="11"/>
        <v>0</v>
      </c>
      <c r="L111" s="228"/>
      <c r="M111" s="228"/>
      <c r="N111" s="228"/>
      <c r="O111" s="228"/>
      <c r="P111" s="228"/>
      <c r="Q111" s="228"/>
      <c r="R111" s="228"/>
      <c r="S111" s="228"/>
      <c r="T111" s="228"/>
      <c r="U111" s="228"/>
      <c r="V111" s="228"/>
      <c r="W111" s="228"/>
      <c r="X111" s="228"/>
      <c r="Y111" s="228"/>
      <c r="Z111" s="228"/>
      <c r="AA111" s="228"/>
      <c r="AB111" s="228"/>
      <c r="AC111" s="228"/>
      <c r="AD111" s="228"/>
      <c r="AE111" s="228"/>
    </row>
    <row r="112" spans="1:31" s="229" customFormat="1" x14ac:dyDescent="0.2">
      <c r="A112" s="271"/>
      <c r="B112" s="38" t="s">
        <v>21</v>
      </c>
      <c r="C112" s="231">
        <v>10.7</v>
      </c>
      <c r="D112" s="189" t="s">
        <v>162</v>
      </c>
      <c r="E112" s="232" t="s">
        <v>13</v>
      </c>
      <c r="F112" s="225">
        <v>167</v>
      </c>
      <c r="G112" s="207"/>
      <c r="H112" s="207"/>
      <c r="I112" s="227">
        <f t="shared" si="9"/>
        <v>0</v>
      </c>
      <c r="J112" s="227">
        <f t="shared" si="10"/>
        <v>0</v>
      </c>
      <c r="K112" s="227">
        <f t="shared" si="11"/>
        <v>0</v>
      </c>
      <c r="L112" s="228"/>
      <c r="M112" s="228"/>
      <c r="N112" s="228"/>
      <c r="O112" s="228"/>
      <c r="P112" s="228"/>
      <c r="Q112" s="228"/>
      <c r="R112" s="228"/>
      <c r="S112" s="228"/>
      <c r="T112" s="228"/>
      <c r="U112" s="228"/>
      <c r="V112" s="228"/>
      <c r="W112" s="228"/>
      <c r="X112" s="228"/>
      <c r="Y112" s="228"/>
      <c r="Z112" s="228"/>
      <c r="AA112" s="228"/>
      <c r="AB112" s="228"/>
      <c r="AC112" s="228"/>
      <c r="AD112" s="228"/>
      <c r="AE112" s="228"/>
    </row>
    <row r="113" spans="1:31" s="229" customFormat="1" ht="25.5" x14ac:dyDescent="0.2">
      <c r="A113" s="263" t="s">
        <v>71</v>
      </c>
      <c r="B113" s="38" t="s">
        <v>9</v>
      </c>
      <c r="C113" s="38">
        <v>13.2</v>
      </c>
      <c r="D113" s="42" t="s">
        <v>72</v>
      </c>
      <c r="E113" s="38" t="s">
        <v>73</v>
      </c>
      <c r="F113" s="234"/>
      <c r="G113" s="207"/>
      <c r="H113" s="207"/>
      <c r="I113" s="227">
        <f t="shared" si="9"/>
        <v>0</v>
      </c>
      <c r="J113" s="227">
        <f t="shared" si="10"/>
        <v>0</v>
      </c>
      <c r="K113" s="227">
        <f t="shared" si="11"/>
        <v>0</v>
      </c>
      <c r="L113" s="228"/>
      <c r="M113" s="228"/>
      <c r="N113" s="228"/>
      <c r="O113" s="228"/>
      <c r="P113" s="228"/>
      <c r="Q113" s="228"/>
      <c r="R113" s="228"/>
      <c r="S113" s="228"/>
      <c r="T113" s="228"/>
      <c r="U113" s="228"/>
      <c r="V113" s="228"/>
      <c r="W113" s="228"/>
      <c r="X113" s="228"/>
      <c r="Y113" s="228"/>
      <c r="Z113" s="228"/>
      <c r="AA113" s="228"/>
      <c r="AB113" s="228"/>
      <c r="AC113" s="228"/>
      <c r="AD113" s="228"/>
      <c r="AE113" s="228"/>
    </row>
    <row r="114" spans="1:31" s="229" customFormat="1" ht="25.5" x14ac:dyDescent="0.2">
      <c r="A114" s="264"/>
      <c r="B114" s="38" t="s">
        <v>21</v>
      </c>
      <c r="C114" s="38"/>
      <c r="D114" s="42" t="s">
        <v>74</v>
      </c>
      <c r="E114" s="38" t="s">
        <v>73</v>
      </c>
      <c r="F114" s="234"/>
      <c r="G114" s="207"/>
      <c r="H114" s="207"/>
      <c r="I114" s="227">
        <f t="shared" si="9"/>
        <v>0</v>
      </c>
      <c r="J114" s="227">
        <f t="shared" si="10"/>
        <v>0</v>
      </c>
      <c r="K114" s="227">
        <f t="shared" si="11"/>
        <v>0</v>
      </c>
      <c r="L114" s="228"/>
      <c r="M114" s="228"/>
      <c r="N114" s="228"/>
      <c r="O114" s="228"/>
      <c r="P114" s="228"/>
      <c r="Q114" s="228"/>
      <c r="R114" s="228"/>
      <c r="S114" s="228"/>
      <c r="T114" s="228"/>
      <c r="U114" s="228"/>
      <c r="V114" s="228"/>
      <c r="W114" s="228"/>
      <c r="X114" s="228"/>
      <c r="Y114" s="228"/>
      <c r="Z114" s="228"/>
      <c r="AA114" s="228"/>
      <c r="AB114" s="228"/>
      <c r="AC114" s="228"/>
      <c r="AD114" s="228"/>
      <c r="AE114" s="228"/>
    </row>
    <row r="115" spans="1:31" s="229" customFormat="1" ht="25.5" x14ac:dyDescent="0.2">
      <c r="A115" s="264"/>
      <c r="B115" s="38" t="s">
        <v>21</v>
      </c>
      <c r="C115" s="38"/>
      <c r="D115" s="42" t="s">
        <v>75</v>
      </c>
      <c r="E115" s="38" t="s">
        <v>73</v>
      </c>
      <c r="F115" s="234"/>
      <c r="G115" s="207"/>
      <c r="H115" s="207"/>
      <c r="I115" s="227">
        <f t="shared" si="9"/>
        <v>0</v>
      </c>
      <c r="J115" s="227">
        <f t="shared" si="10"/>
        <v>0</v>
      </c>
      <c r="K115" s="227">
        <f t="shared" si="11"/>
        <v>0</v>
      </c>
      <c r="L115" s="228"/>
      <c r="M115" s="228"/>
      <c r="N115" s="228"/>
      <c r="O115" s="228"/>
      <c r="P115" s="228"/>
      <c r="Q115" s="228"/>
      <c r="R115" s="228"/>
      <c r="S115" s="228"/>
      <c r="T115" s="228"/>
      <c r="U115" s="228"/>
      <c r="V115" s="228"/>
      <c r="W115" s="228"/>
      <c r="X115" s="228"/>
      <c r="Y115" s="228"/>
      <c r="Z115" s="228"/>
      <c r="AA115" s="228"/>
      <c r="AB115" s="228"/>
      <c r="AC115" s="228"/>
      <c r="AD115" s="228"/>
      <c r="AE115" s="228"/>
    </row>
    <row r="116" spans="1:31" s="229" customFormat="1" x14ac:dyDescent="0.2">
      <c r="A116" s="265"/>
      <c r="B116" s="38" t="s">
        <v>9</v>
      </c>
      <c r="C116" s="38">
        <v>10.3</v>
      </c>
      <c r="D116" s="42" t="s">
        <v>497</v>
      </c>
      <c r="E116" s="38" t="s">
        <v>77</v>
      </c>
      <c r="F116" s="225">
        <v>2156</v>
      </c>
      <c r="G116" s="207"/>
      <c r="H116" s="207"/>
      <c r="I116" s="227">
        <f t="shared" si="9"/>
        <v>0</v>
      </c>
      <c r="J116" s="227">
        <f t="shared" si="10"/>
        <v>0</v>
      </c>
      <c r="K116" s="227">
        <f t="shared" si="11"/>
        <v>0</v>
      </c>
      <c r="L116" s="228"/>
      <c r="M116" s="228"/>
      <c r="N116" s="228"/>
      <c r="O116" s="228"/>
      <c r="P116" s="228"/>
      <c r="Q116" s="228"/>
      <c r="R116" s="228"/>
      <c r="S116" s="228"/>
      <c r="T116" s="228"/>
      <c r="U116" s="228"/>
      <c r="V116" s="228"/>
      <c r="W116" s="228"/>
      <c r="X116" s="228"/>
      <c r="Y116" s="228"/>
      <c r="Z116" s="228"/>
      <c r="AA116" s="228"/>
      <c r="AB116" s="228"/>
      <c r="AC116" s="228"/>
      <c r="AD116" s="228"/>
      <c r="AE116" s="228"/>
    </row>
    <row r="117" spans="1:31" s="229" customFormat="1" ht="15" customHeight="1" x14ac:dyDescent="0.2">
      <c r="A117" s="278" t="s">
        <v>76</v>
      </c>
      <c r="B117" s="38" t="s">
        <v>21</v>
      </c>
      <c r="C117" s="38" t="s">
        <v>575</v>
      </c>
      <c r="D117" s="42" t="s">
        <v>492</v>
      </c>
      <c r="E117" s="38" t="s">
        <v>13</v>
      </c>
      <c r="F117" s="225">
        <v>338</v>
      </c>
      <c r="G117" s="207"/>
      <c r="H117" s="207"/>
      <c r="I117" s="227">
        <f t="shared" si="9"/>
        <v>0</v>
      </c>
      <c r="J117" s="227">
        <f t="shared" si="10"/>
        <v>0</v>
      </c>
      <c r="K117" s="227">
        <f t="shared" si="11"/>
        <v>0</v>
      </c>
      <c r="L117" s="228"/>
      <c r="M117" s="228"/>
      <c r="N117" s="228"/>
      <c r="O117" s="228"/>
      <c r="P117" s="228"/>
      <c r="Q117" s="228"/>
      <c r="R117" s="228"/>
      <c r="S117" s="228"/>
      <c r="T117" s="228"/>
      <c r="U117" s="228"/>
      <c r="V117" s="228"/>
      <c r="W117" s="228"/>
      <c r="X117" s="228"/>
      <c r="Y117" s="228"/>
      <c r="Z117" s="228"/>
      <c r="AA117" s="228"/>
      <c r="AB117" s="228"/>
      <c r="AC117" s="228"/>
      <c r="AD117" s="228"/>
      <c r="AE117" s="228"/>
    </row>
    <row r="118" spans="1:31" s="229" customFormat="1" x14ac:dyDescent="0.2">
      <c r="A118" s="279"/>
      <c r="B118" s="38" t="s">
        <v>21</v>
      </c>
      <c r="C118" s="233" t="s">
        <v>575</v>
      </c>
      <c r="D118" s="189" t="s">
        <v>546</v>
      </c>
      <c r="E118" s="232" t="s">
        <v>13</v>
      </c>
      <c r="F118" s="225">
        <v>422</v>
      </c>
      <c r="G118" s="207"/>
      <c r="H118" s="207"/>
      <c r="I118" s="227">
        <f t="shared" si="9"/>
        <v>0</v>
      </c>
      <c r="J118" s="227">
        <f t="shared" si="10"/>
        <v>0</v>
      </c>
      <c r="K118" s="227">
        <f t="shared" si="11"/>
        <v>0</v>
      </c>
      <c r="L118" s="228"/>
      <c r="M118" s="228"/>
      <c r="N118" s="228"/>
      <c r="O118" s="228"/>
      <c r="P118" s="228"/>
      <c r="Q118" s="228"/>
      <c r="R118" s="228"/>
      <c r="S118" s="228"/>
      <c r="T118" s="228"/>
      <c r="U118" s="228"/>
      <c r="V118" s="228"/>
      <c r="W118" s="228"/>
      <c r="X118" s="228"/>
      <c r="Y118" s="228"/>
      <c r="Z118" s="228"/>
      <c r="AA118" s="228"/>
      <c r="AB118" s="228"/>
      <c r="AC118" s="228"/>
      <c r="AD118" s="228"/>
      <c r="AE118" s="228"/>
    </row>
    <row r="119" spans="1:31" s="229" customFormat="1" x14ac:dyDescent="0.2">
      <c r="A119" s="279"/>
      <c r="B119" s="38" t="s">
        <v>21</v>
      </c>
      <c r="C119" s="233" t="s">
        <v>575</v>
      </c>
      <c r="D119" s="189" t="s">
        <v>547</v>
      </c>
      <c r="E119" s="232" t="s">
        <v>13</v>
      </c>
      <c r="F119" s="225">
        <v>532</v>
      </c>
      <c r="G119" s="207"/>
      <c r="H119" s="207"/>
      <c r="I119" s="227">
        <f t="shared" si="9"/>
        <v>0</v>
      </c>
      <c r="J119" s="227">
        <f t="shared" si="10"/>
        <v>0</v>
      </c>
      <c r="K119" s="227">
        <f t="shared" si="11"/>
        <v>0</v>
      </c>
      <c r="L119" s="228"/>
      <c r="M119" s="228"/>
      <c r="N119" s="228"/>
      <c r="O119" s="228"/>
      <c r="P119" s="228"/>
      <c r="Q119" s="228"/>
      <c r="R119" s="228"/>
      <c r="S119" s="228"/>
      <c r="T119" s="228"/>
      <c r="U119" s="228"/>
      <c r="V119" s="228"/>
      <c r="W119" s="228"/>
      <c r="X119" s="228"/>
      <c r="Y119" s="228"/>
      <c r="Z119" s="228"/>
      <c r="AA119" s="228"/>
      <c r="AB119" s="228"/>
      <c r="AC119" s="228"/>
      <c r="AD119" s="228"/>
      <c r="AE119" s="228"/>
    </row>
    <row r="120" spans="1:31" s="229" customFormat="1" x14ac:dyDescent="0.2">
      <c r="A120" s="279"/>
      <c r="B120" s="38" t="s">
        <v>21</v>
      </c>
      <c r="C120" s="233" t="s">
        <v>575</v>
      </c>
      <c r="D120" s="189" t="s">
        <v>519</v>
      </c>
      <c r="E120" s="233" t="s">
        <v>77</v>
      </c>
      <c r="F120" s="225">
        <v>34</v>
      </c>
      <c r="G120" s="207"/>
      <c r="H120" s="207"/>
      <c r="I120" s="227">
        <f t="shared" si="9"/>
        <v>0</v>
      </c>
      <c r="J120" s="227">
        <f t="shared" si="10"/>
        <v>0</v>
      </c>
      <c r="K120" s="227">
        <f t="shared" si="11"/>
        <v>0</v>
      </c>
      <c r="L120" s="228"/>
      <c r="M120" s="228"/>
      <c r="N120" s="228"/>
      <c r="O120" s="228"/>
      <c r="P120" s="228"/>
      <c r="Q120" s="228"/>
      <c r="R120" s="228"/>
      <c r="S120" s="228"/>
      <c r="T120" s="228"/>
      <c r="U120" s="228"/>
      <c r="V120" s="228"/>
      <c r="W120" s="228"/>
      <c r="X120" s="228"/>
      <c r="Y120" s="228"/>
      <c r="Z120" s="228"/>
      <c r="AA120" s="228"/>
      <c r="AB120" s="228"/>
      <c r="AC120" s="228"/>
      <c r="AD120" s="228"/>
      <c r="AE120" s="228"/>
    </row>
    <row r="121" spans="1:31" s="229" customFormat="1" x14ac:dyDescent="0.2">
      <c r="A121" s="279"/>
      <c r="B121" s="38" t="s">
        <v>21</v>
      </c>
      <c r="C121" s="233" t="s">
        <v>576</v>
      </c>
      <c r="D121" s="189" t="s">
        <v>493</v>
      </c>
      <c r="E121" s="233" t="s">
        <v>77</v>
      </c>
      <c r="F121" s="225">
        <v>723</v>
      </c>
      <c r="G121" s="207"/>
      <c r="H121" s="207"/>
      <c r="I121" s="227">
        <f t="shared" si="9"/>
        <v>0</v>
      </c>
      <c r="J121" s="227">
        <f t="shared" si="10"/>
        <v>0</v>
      </c>
      <c r="K121" s="227">
        <f t="shared" si="11"/>
        <v>0</v>
      </c>
      <c r="L121" s="228"/>
      <c r="M121" s="228"/>
      <c r="N121" s="228"/>
      <c r="O121" s="228"/>
      <c r="P121" s="228"/>
      <c r="Q121" s="228"/>
      <c r="R121" s="228"/>
      <c r="S121" s="228"/>
      <c r="T121" s="228"/>
      <c r="U121" s="228"/>
      <c r="V121" s="228"/>
      <c r="W121" s="228"/>
      <c r="X121" s="228"/>
      <c r="Y121" s="228"/>
      <c r="Z121" s="228"/>
      <c r="AA121" s="228"/>
      <c r="AB121" s="228"/>
      <c r="AC121" s="228"/>
      <c r="AD121" s="228"/>
      <c r="AE121" s="228"/>
    </row>
    <row r="122" spans="1:31" s="229" customFormat="1" x14ac:dyDescent="0.2">
      <c r="A122" s="279"/>
      <c r="B122" s="38" t="s">
        <v>21</v>
      </c>
      <c r="C122" s="233" t="s">
        <v>576</v>
      </c>
      <c r="D122" s="189" t="s">
        <v>494</v>
      </c>
      <c r="E122" s="233" t="s">
        <v>77</v>
      </c>
      <c r="F122" s="225">
        <v>1008</v>
      </c>
      <c r="G122" s="207"/>
      <c r="H122" s="207"/>
      <c r="I122" s="227">
        <f t="shared" si="9"/>
        <v>0</v>
      </c>
      <c r="J122" s="227">
        <f t="shared" si="10"/>
        <v>0</v>
      </c>
      <c r="K122" s="227">
        <f t="shared" si="11"/>
        <v>0</v>
      </c>
      <c r="L122" s="228"/>
      <c r="M122" s="228"/>
      <c r="N122" s="228"/>
      <c r="O122" s="228"/>
      <c r="P122" s="228"/>
      <c r="Q122" s="228"/>
      <c r="R122" s="228"/>
      <c r="S122" s="228"/>
      <c r="T122" s="228"/>
      <c r="U122" s="228"/>
      <c r="V122" s="228"/>
      <c r="W122" s="228"/>
      <c r="X122" s="228"/>
      <c r="Y122" s="228"/>
      <c r="Z122" s="228"/>
      <c r="AA122" s="228"/>
      <c r="AB122" s="228"/>
      <c r="AC122" s="228"/>
      <c r="AD122" s="228"/>
      <c r="AE122" s="228"/>
    </row>
    <row r="123" spans="1:31" s="30" customFormat="1" ht="63.75" x14ac:dyDescent="0.2">
      <c r="A123" s="279"/>
      <c r="B123" s="41" t="s">
        <v>21</v>
      </c>
      <c r="C123" s="43" t="s">
        <v>577</v>
      </c>
      <c r="D123" s="44" t="s">
        <v>78</v>
      </c>
      <c r="E123" s="43" t="s">
        <v>13</v>
      </c>
      <c r="F123" s="225">
        <v>449</v>
      </c>
      <c r="G123" s="10"/>
      <c r="H123" s="10"/>
      <c r="I123" s="28">
        <f t="shared" si="9"/>
        <v>0</v>
      </c>
      <c r="J123" s="227">
        <f t="shared" si="10"/>
        <v>0</v>
      </c>
      <c r="K123" s="227">
        <f t="shared" si="11"/>
        <v>0</v>
      </c>
      <c r="L123" s="1"/>
      <c r="M123" s="1"/>
      <c r="N123" s="1"/>
      <c r="O123" s="1"/>
      <c r="P123" s="1"/>
      <c r="Q123" s="1"/>
      <c r="R123" s="1"/>
      <c r="S123" s="1"/>
      <c r="T123" s="1"/>
      <c r="U123" s="1"/>
      <c r="V123" s="1"/>
      <c r="W123" s="1"/>
      <c r="X123" s="1"/>
      <c r="Y123" s="1"/>
      <c r="Z123" s="1"/>
      <c r="AA123" s="1"/>
      <c r="AB123" s="1"/>
      <c r="AC123" s="1"/>
      <c r="AD123" s="1"/>
      <c r="AE123" s="1"/>
    </row>
    <row r="124" spans="1:31" s="30" customFormat="1" x14ac:dyDescent="0.2">
      <c r="A124" s="279"/>
      <c r="B124" s="41" t="s">
        <v>21</v>
      </c>
      <c r="C124" s="43" t="s">
        <v>576</v>
      </c>
      <c r="D124" s="44" t="s">
        <v>80</v>
      </c>
      <c r="E124" s="43" t="s">
        <v>13</v>
      </c>
      <c r="F124" s="37"/>
      <c r="G124" s="10"/>
      <c r="H124" s="10"/>
      <c r="I124" s="28">
        <f t="shared" si="9"/>
        <v>0</v>
      </c>
      <c r="J124" s="227">
        <f t="shared" si="10"/>
        <v>0</v>
      </c>
      <c r="K124" s="227">
        <f t="shared" si="11"/>
        <v>0</v>
      </c>
      <c r="L124" s="1"/>
      <c r="M124" s="1"/>
      <c r="N124" s="1"/>
      <c r="O124" s="1"/>
      <c r="P124" s="1"/>
      <c r="Q124" s="1"/>
      <c r="R124" s="1"/>
      <c r="S124" s="1"/>
      <c r="T124" s="1"/>
      <c r="U124" s="1"/>
      <c r="V124" s="1"/>
      <c r="W124" s="1"/>
      <c r="X124" s="1"/>
      <c r="Y124" s="1"/>
      <c r="Z124" s="1"/>
      <c r="AA124" s="1"/>
      <c r="AB124" s="1"/>
      <c r="AC124" s="1"/>
      <c r="AD124" s="1"/>
      <c r="AE124" s="1"/>
    </row>
    <row r="125" spans="1:31" s="30" customFormat="1" x14ac:dyDescent="0.2">
      <c r="A125" s="279"/>
      <c r="B125" s="41" t="s">
        <v>21</v>
      </c>
      <c r="C125" s="43" t="s">
        <v>576</v>
      </c>
      <c r="D125" s="44" t="s">
        <v>418</v>
      </c>
      <c r="E125" s="43" t="s">
        <v>77</v>
      </c>
      <c r="F125" s="37"/>
      <c r="G125" s="10"/>
      <c r="H125" s="10"/>
      <c r="I125" s="28">
        <f t="shared" si="9"/>
        <v>0</v>
      </c>
      <c r="J125" s="227">
        <f t="shared" si="10"/>
        <v>0</v>
      </c>
      <c r="K125" s="227">
        <f t="shared" si="11"/>
        <v>0</v>
      </c>
      <c r="L125" s="1"/>
      <c r="M125" s="1"/>
      <c r="N125" s="1"/>
      <c r="O125" s="1"/>
      <c r="P125" s="1"/>
      <c r="Q125" s="1"/>
      <c r="R125" s="1"/>
      <c r="S125" s="1"/>
      <c r="T125" s="1"/>
      <c r="U125" s="1"/>
      <c r="V125" s="1"/>
      <c r="W125" s="1"/>
      <c r="X125" s="1"/>
      <c r="Y125" s="1"/>
      <c r="Z125" s="1"/>
      <c r="AA125" s="1"/>
      <c r="AB125" s="1"/>
      <c r="AC125" s="1"/>
      <c r="AD125" s="1"/>
      <c r="AE125" s="1"/>
    </row>
    <row r="126" spans="1:31" s="30" customFormat="1" x14ac:dyDescent="0.2">
      <c r="A126" s="279"/>
      <c r="B126" s="41" t="s">
        <v>21</v>
      </c>
      <c r="C126" s="43" t="s">
        <v>576</v>
      </c>
      <c r="D126" s="44" t="s">
        <v>82</v>
      </c>
      <c r="E126" s="43" t="s">
        <v>13</v>
      </c>
      <c r="F126" s="225">
        <v>339</v>
      </c>
      <c r="G126" s="10"/>
      <c r="H126" s="10"/>
      <c r="I126" s="28">
        <f t="shared" si="9"/>
        <v>0</v>
      </c>
      <c r="J126" s="227">
        <f t="shared" si="10"/>
        <v>0</v>
      </c>
      <c r="K126" s="227">
        <f t="shared" si="11"/>
        <v>0</v>
      </c>
      <c r="L126" s="1"/>
      <c r="M126" s="1"/>
      <c r="N126" s="1"/>
      <c r="O126" s="1"/>
      <c r="P126" s="1"/>
      <c r="Q126" s="1"/>
      <c r="R126" s="1"/>
      <c r="S126" s="1"/>
      <c r="T126" s="1"/>
      <c r="U126" s="1"/>
      <c r="V126" s="1"/>
      <c r="W126" s="1"/>
      <c r="X126" s="1"/>
      <c r="Y126" s="1"/>
      <c r="Z126" s="1"/>
      <c r="AA126" s="1"/>
      <c r="AB126" s="1"/>
      <c r="AC126" s="1"/>
      <c r="AD126" s="1"/>
      <c r="AE126" s="1"/>
    </row>
    <row r="127" spans="1:31" s="30" customFormat="1" x14ac:dyDescent="0.2">
      <c r="A127" s="279"/>
      <c r="B127" s="41" t="s">
        <v>21</v>
      </c>
      <c r="C127" s="43" t="s">
        <v>576</v>
      </c>
      <c r="D127" s="44" t="s">
        <v>83</v>
      </c>
      <c r="E127" s="43" t="s">
        <v>13</v>
      </c>
      <c r="F127" s="225">
        <v>728</v>
      </c>
      <c r="G127" s="10"/>
      <c r="H127" s="10"/>
      <c r="I127" s="28">
        <f t="shared" si="9"/>
        <v>0</v>
      </c>
      <c r="J127" s="227">
        <f t="shared" si="10"/>
        <v>0</v>
      </c>
      <c r="K127" s="227">
        <f t="shared" si="11"/>
        <v>0</v>
      </c>
      <c r="L127" s="1"/>
      <c r="M127" s="1"/>
      <c r="N127" s="1"/>
      <c r="O127" s="1"/>
      <c r="P127" s="1"/>
      <c r="Q127" s="1"/>
      <c r="R127" s="1"/>
      <c r="S127" s="1"/>
      <c r="T127" s="1"/>
      <c r="U127" s="1"/>
      <c r="V127" s="1"/>
      <c r="W127" s="1"/>
      <c r="X127" s="1"/>
      <c r="Y127" s="1"/>
      <c r="Z127" s="1"/>
      <c r="AA127" s="1"/>
      <c r="AB127" s="1"/>
      <c r="AC127" s="1"/>
      <c r="AD127" s="1"/>
      <c r="AE127" s="1"/>
    </row>
    <row r="128" spans="1:31" s="30" customFormat="1" x14ac:dyDescent="0.2">
      <c r="A128" s="280"/>
      <c r="B128" s="41" t="s">
        <v>21</v>
      </c>
      <c r="C128" s="43" t="s">
        <v>576</v>
      </c>
      <c r="D128" s="44" t="s">
        <v>84</v>
      </c>
      <c r="E128" s="43" t="s">
        <v>13</v>
      </c>
      <c r="F128" s="225">
        <v>491</v>
      </c>
      <c r="G128" s="10"/>
      <c r="H128" s="10"/>
      <c r="I128" s="28">
        <f t="shared" si="9"/>
        <v>0</v>
      </c>
      <c r="J128" s="227">
        <f t="shared" si="10"/>
        <v>0</v>
      </c>
      <c r="K128" s="227">
        <f t="shared" si="11"/>
        <v>0</v>
      </c>
      <c r="L128" s="1"/>
      <c r="M128" s="1"/>
      <c r="N128" s="1"/>
      <c r="O128" s="1"/>
      <c r="P128" s="1"/>
      <c r="Q128" s="1"/>
      <c r="R128" s="1"/>
      <c r="S128" s="1"/>
      <c r="T128" s="1"/>
      <c r="U128" s="1"/>
      <c r="V128" s="1"/>
      <c r="W128" s="1"/>
      <c r="X128" s="1"/>
      <c r="Y128" s="1"/>
      <c r="Z128" s="1"/>
      <c r="AA128" s="1"/>
      <c r="AB128" s="1"/>
      <c r="AC128" s="1"/>
      <c r="AD128" s="1"/>
      <c r="AE128" s="1"/>
    </row>
    <row r="129" spans="1:31" s="30" customFormat="1" x14ac:dyDescent="0.2">
      <c r="A129" s="49"/>
      <c r="B129" s="202"/>
      <c r="C129" s="203"/>
      <c r="D129" s="275" t="str">
        <f>IF(DeliveryRoute="UU Build","Mains scheme cost","SLP mains scheme cost")</f>
        <v>SLP mains scheme cost</v>
      </c>
      <c r="E129" s="276"/>
      <c r="F129" s="276"/>
      <c r="G129" s="276"/>
      <c r="H129" s="277"/>
      <c r="I129" s="15">
        <f>IF(DeliveryRoute="Self-Lay",SUM(I10:I128),SUM(K10:K128))</f>
        <v>0</v>
      </c>
      <c r="J129" s="1"/>
      <c r="K129" s="1"/>
      <c r="L129" s="1"/>
      <c r="M129" s="1"/>
      <c r="N129" s="1"/>
      <c r="O129" s="1"/>
      <c r="P129" s="1"/>
      <c r="Q129" s="1"/>
      <c r="R129" s="1"/>
      <c r="S129" s="1"/>
      <c r="T129" s="1"/>
      <c r="U129" s="1"/>
      <c r="V129" s="1"/>
      <c r="W129" s="1"/>
      <c r="X129" s="1"/>
      <c r="Y129" s="1"/>
      <c r="Z129" s="1"/>
      <c r="AA129" s="1"/>
      <c r="AB129" s="1"/>
      <c r="AC129" s="1"/>
      <c r="AD129" s="1"/>
      <c r="AE129" s="1"/>
    </row>
    <row r="130" spans="1:31" ht="27.75" customHeight="1" x14ac:dyDescent="0.2">
      <c r="A130" s="12"/>
      <c r="B130" s="13"/>
      <c r="C130" s="14"/>
      <c r="D130" s="275" t="str">
        <f>IF(DeliveryRoute="UU Build","","UU Charges")</f>
        <v>UU Charges</v>
      </c>
      <c r="E130" s="276"/>
      <c r="F130" s="276"/>
      <c r="G130" s="276"/>
      <c r="H130" s="277"/>
      <c r="I130" s="15">
        <f>IF(DeliveryRoute="UU Build","",SUM(K10:K128))</f>
        <v>0</v>
      </c>
    </row>
    <row r="131" spans="1:31" ht="58.5" customHeight="1" x14ac:dyDescent="0.3">
      <c r="A131"/>
      <c r="B131"/>
      <c r="C131" s="155"/>
      <c r="D131" s="156"/>
      <c r="E131" s="272"/>
      <c r="F131" s="272"/>
      <c r="G131" s="272"/>
      <c r="H131" s="272"/>
    </row>
    <row r="132" spans="1:31" ht="45.75" customHeight="1" x14ac:dyDescent="0.3">
      <c r="A132" s="16"/>
      <c r="B132" s="272"/>
      <c r="C132" s="274" t="s">
        <v>442</v>
      </c>
      <c r="D132" s="274"/>
      <c r="E132" s="61"/>
      <c r="F132" s="1"/>
      <c r="G132" s="1"/>
      <c r="H132" s="1"/>
      <c r="I132" s="60" t="s">
        <v>194</v>
      </c>
    </row>
    <row r="133" spans="1:31" ht="27.75" customHeight="1" x14ac:dyDescent="0.25">
      <c r="A133" s="16"/>
      <c r="B133" s="272"/>
      <c r="C133" s="61"/>
      <c r="D133" s="61"/>
      <c r="E133" s="61"/>
      <c r="F133" s="1"/>
      <c r="G133" s="1"/>
      <c r="H133" s="1"/>
      <c r="I133" s="1"/>
    </row>
    <row r="134" spans="1:31" ht="27.75" customHeight="1" x14ac:dyDescent="0.25">
      <c r="A134" s="16"/>
      <c r="B134" s="272"/>
      <c r="C134" s="61"/>
      <c r="D134" s="61"/>
      <c r="E134" s="61"/>
      <c r="F134" s="1"/>
      <c r="G134" s="1"/>
      <c r="H134" s="1"/>
      <c r="I134" s="1"/>
    </row>
    <row r="135" spans="1:31" s="1" customFormat="1" ht="15" x14ac:dyDescent="0.25">
      <c r="A135" s="16"/>
      <c r="B135" s="272"/>
      <c r="D135"/>
      <c r="E135"/>
      <c r="F135"/>
      <c r="G135"/>
      <c r="H135"/>
      <c r="I135" s="198"/>
    </row>
    <row r="136" spans="1:31" s="1" customFormat="1" x14ac:dyDescent="0.2">
      <c r="A136" s="16"/>
      <c r="B136" s="2"/>
      <c r="C136" s="20" t="s">
        <v>85</v>
      </c>
      <c r="D136" s="32"/>
      <c r="E136" s="2"/>
      <c r="G136" s="2"/>
      <c r="H136" s="2"/>
      <c r="I136" s="2"/>
    </row>
    <row r="137" spans="1:31" s="1" customFormat="1" x14ac:dyDescent="0.2">
      <c r="A137" s="16"/>
      <c r="B137" s="2"/>
      <c r="D137" s="20"/>
      <c r="E137" s="2"/>
      <c r="G137" s="2"/>
      <c r="H137" s="2"/>
      <c r="I137" s="2"/>
    </row>
    <row r="138" spans="1:31" s="1" customFormat="1" x14ac:dyDescent="0.2">
      <c r="A138" s="16"/>
      <c r="B138" s="11" t="s">
        <v>9</v>
      </c>
      <c r="C138" s="17">
        <v>10.199999999999999</v>
      </c>
      <c r="D138" s="18" t="s">
        <v>86</v>
      </c>
      <c r="E138" s="17" t="s">
        <v>87</v>
      </c>
      <c r="F138" s="8">
        <v>108</v>
      </c>
      <c r="G138" s="2"/>
      <c r="H138" s="2"/>
      <c r="I138" s="2"/>
    </row>
    <row r="139" spans="1:31" s="1" customFormat="1" x14ac:dyDescent="0.2">
      <c r="A139" s="16"/>
      <c r="B139" s="11" t="s">
        <v>9</v>
      </c>
      <c r="C139" s="17">
        <v>10.8</v>
      </c>
      <c r="D139" s="19" t="s">
        <v>88</v>
      </c>
      <c r="E139" s="17" t="s">
        <v>87</v>
      </c>
      <c r="F139" s="8">
        <v>2565</v>
      </c>
      <c r="G139" s="2"/>
      <c r="H139" s="2"/>
      <c r="I139" s="2"/>
    </row>
    <row r="140" spans="1:31" s="1" customFormat="1" x14ac:dyDescent="0.2">
      <c r="A140" s="16"/>
      <c r="B140" s="11" t="s">
        <v>9</v>
      </c>
      <c r="C140" s="17" t="s">
        <v>539</v>
      </c>
      <c r="D140" s="18" t="s">
        <v>495</v>
      </c>
      <c r="E140" s="17" t="s">
        <v>237</v>
      </c>
      <c r="F140" s="8">
        <v>59</v>
      </c>
      <c r="G140" s="2"/>
      <c r="H140" s="2"/>
      <c r="I140" s="2"/>
    </row>
    <row r="141" spans="1:31" s="1" customFormat="1" x14ac:dyDescent="0.2">
      <c r="A141" s="16"/>
      <c r="B141" s="11" t="s">
        <v>9</v>
      </c>
      <c r="C141" s="17" t="s">
        <v>538</v>
      </c>
      <c r="D141" s="19" t="s">
        <v>496</v>
      </c>
      <c r="E141" s="17" t="s">
        <v>237</v>
      </c>
      <c r="F141" s="8">
        <v>80</v>
      </c>
      <c r="G141" s="2"/>
      <c r="H141" s="2"/>
      <c r="I141" s="2"/>
    </row>
    <row r="142" spans="1:31" s="1" customFormat="1" x14ac:dyDescent="0.2">
      <c r="A142" s="16"/>
      <c r="B142" s="2"/>
      <c r="E142" s="2"/>
      <c r="G142" s="2"/>
      <c r="H142" s="2"/>
      <c r="I142" s="2"/>
    </row>
    <row r="143" spans="1:31" s="1" customFormat="1" x14ac:dyDescent="0.2">
      <c r="A143" s="16"/>
      <c r="B143" s="2"/>
      <c r="C143" s="20"/>
      <c r="E143" s="2"/>
      <c r="G143" s="2"/>
      <c r="H143" s="2"/>
      <c r="I143" s="2"/>
    </row>
    <row r="144" spans="1:31" s="1" customFormat="1" ht="15" x14ac:dyDescent="0.2">
      <c r="A144" s="16"/>
      <c r="B144" s="2"/>
      <c r="D144" s="33"/>
      <c r="E144" s="2"/>
      <c r="G144" s="2"/>
      <c r="H144" s="2"/>
      <c r="I144" s="2"/>
    </row>
    <row r="145" spans="1:9" s="1" customFormat="1" x14ac:dyDescent="0.2">
      <c r="A145" s="16"/>
      <c r="B145" s="2"/>
      <c r="E145" s="2"/>
      <c r="G145" s="2"/>
      <c r="H145" s="2"/>
      <c r="I145" s="2"/>
    </row>
    <row r="146" spans="1:9" s="1" customFormat="1" x14ac:dyDescent="0.2">
      <c r="A146" s="16"/>
      <c r="B146" s="2"/>
      <c r="E146" s="2"/>
      <c r="G146" s="2"/>
      <c r="H146" s="2"/>
      <c r="I146" s="2"/>
    </row>
  </sheetData>
  <sheetProtection password="AAD7" sheet="1" objects="1" scenarios="1" selectLockedCells="1" autoFilter="0"/>
  <autoFilter ref="A9:I136"/>
  <mergeCells count="41">
    <mergeCell ref="A107:A108"/>
    <mergeCell ref="A109:A110"/>
    <mergeCell ref="A111:A112"/>
    <mergeCell ref="A117:A128"/>
    <mergeCell ref="A113:A116"/>
    <mergeCell ref="A35:A37"/>
    <mergeCell ref="A41:A43"/>
    <mergeCell ref="A20:A22"/>
    <mergeCell ref="A29:A31"/>
    <mergeCell ref="A38:A40"/>
    <mergeCell ref="A14:A16"/>
    <mergeCell ref="A17:A19"/>
    <mergeCell ref="A23:A25"/>
    <mergeCell ref="A26:A28"/>
    <mergeCell ref="A32:A34"/>
    <mergeCell ref="B132:B135"/>
    <mergeCell ref="B6:C6"/>
    <mergeCell ref="B3:C3"/>
    <mergeCell ref="B4:C4"/>
    <mergeCell ref="B5:C5"/>
    <mergeCell ref="B7:C7"/>
    <mergeCell ref="C132:D132"/>
    <mergeCell ref="D130:H130"/>
    <mergeCell ref="D129:H129"/>
    <mergeCell ref="E131:H131"/>
    <mergeCell ref="A103:A106"/>
    <mergeCell ref="A11:A13"/>
    <mergeCell ref="A99:A102"/>
    <mergeCell ref="A65:A67"/>
    <mergeCell ref="A91:A98"/>
    <mergeCell ref="A68:A70"/>
    <mergeCell ref="A72:A73"/>
    <mergeCell ref="A74:A81"/>
    <mergeCell ref="A82:A90"/>
    <mergeCell ref="A47:A49"/>
    <mergeCell ref="A50:A52"/>
    <mergeCell ref="A56:A58"/>
    <mergeCell ref="A59:A61"/>
    <mergeCell ref="A62:A64"/>
    <mergeCell ref="A53:A55"/>
    <mergeCell ref="A44:A46"/>
  </mergeCells>
  <conditionalFormatting sqref="G113:H113">
    <cfRule type="expression" dxfId="36" priority="95">
      <formula>AND($F$113&gt;0,AND($G$113=0,$H$113=0))</formula>
    </cfRule>
  </conditionalFormatting>
  <conditionalFormatting sqref="G114:H114">
    <cfRule type="expression" dxfId="35" priority="93">
      <formula>AND($F$114&gt;0,AND($G$114=0,$H$114=0))</formula>
    </cfRule>
  </conditionalFormatting>
  <conditionalFormatting sqref="G115:H115">
    <cfRule type="expression" dxfId="34" priority="92">
      <formula>AND($F$115&gt;0,AND($G$115=0,$H$115=0))</formula>
    </cfRule>
  </conditionalFormatting>
  <conditionalFormatting sqref="G11:G87 G89:G115 G118:G128">
    <cfRule type="expression" dxfId="33" priority="78">
      <formula>ISTEXT($G11)</formula>
    </cfRule>
  </conditionalFormatting>
  <conditionalFormatting sqref="H11:H87 H89:H115 H118:H128">
    <cfRule type="expression" dxfId="32" priority="77">
      <formula>ISTEXT($H11)</formula>
    </cfRule>
  </conditionalFormatting>
  <conditionalFormatting sqref="A131">
    <cfRule type="expression" dxfId="31" priority="75">
      <formula>ISTEXT($A$131)</formula>
    </cfRule>
  </conditionalFormatting>
  <conditionalFormatting sqref="B131">
    <cfRule type="expression" dxfId="30" priority="64">
      <formula>ISTEXT($A$131)</formula>
    </cfRule>
  </conditionalFormatting>
  <conditionalFormatting sqref="H9:H87 H89:H115 H118:H128">
    <cfRule type="expression" dxfId="29" priority="62">
      <formula>$B$7="UU Build"</formula>
    </cfRule>
  </conditionalFormatting>
  <conditionalFormatting sqref="B131">
    <cfRule type="expression" dxfId="28" priority="59">
      <formula>$B$6="Household"</formula>
    </cfRule>
  </conditionalFormatting>
  <conditionalFormatting sqref="G88:H88">
    <cfRule type="expression" dxfId="27" priority="56">
      <formula>AND($F$88&gt;0,AND($G$88=0,$H$88=0))</formula>
    </cfRule>
  </conditionalFormatting>
  <conditionalFormatting sqref="G88">
    <cfRule type="expression" dxfId="26" priority="55">
      <formula>ISTEXT($G88)</formula>
    </cfRule>
  </conditionalFormatting>
  <conditionalFormatting sqref="H88">
    <cfRule type="expression" dxfId="25" priority="54">
      <formula>ISTEXT($H88)</formula>
    </cfRule>
  </conditionalFormatting>
  <conditionalFormatting sqref="H88">
    <cfRule type="expression" dxfId="24" priority="53">
      <formula>$B$7="UU Build"</formula>
    </cfRule>
  </conditionalFormatting>
  <conditionalFormatting sqref="I10:I129 J10:K128">
    <cfRule type="cellIs" dxfId="23" priority="30" operator="equal">
      <formula>"!! ERROR !!"</formula>
    </cfRule>
  </conditionalFormatting>
  <conditionalFormatting sqref="I130">
    <cfRule type="cellIs" dxfId="22" priority="25" operator="equal">
      <formula>"!! ERROR !!"</formula>
    </cfRule>
  </conditionalFormatting>
  <conditionalFormatting sqref="G118">
    <cfRule type="expression" dxfId="21" priority="167">
      <formula>AND($G$118=0,#REF!&gt;0)</formula>
    </cfRule>
  </conditionalFormatting>
  <conditionalFormatting sqref="H118">
    <cfRule type="expression" dxfId="20" priority="168">
      <formula>AND($H$118=0,#REF!&gt;0)</formula>
    </cfRule>
  </conditionalFormatting>
  <conditionalFormatting sqref="G119">
    <cfRule type="expression" dxfId="19" priority="169">
      <formula>AND($G$119=0,#REF!&gt;0)</formula>
    </cfRule>
  </conditionalFormatting>
  <conditionalFormatting sqref="G120:G122">
    <cfRule type="expression" dxfId="18" priority="170">
      <formula>AND(#REF!=0,$G$119&gt;0)</formula>
    </cfRule>
  </conditionalFormatting>
  <conditionalFormatting sqref="H119">
    <cfRule type="expression" dxfId="17" priority="171">
      <formula>AND($H$119=0,#REF!&gt;0)</formula>
    </cfRule>
  </conditionalFormatting>
  <conditionalFormatting sqref="H120:H122">
    <cfRule type="expression" dxfId="16" priority="172">
      <formula>AND(#REF!=0,$H$119&gt;0)</formula>
    </cfRule>
  </conditionalFormatting>
  <conditionalFormatting sqref="G116:G117">
    <cfRule type="expression" dxfId="15" priority="19">
      <formula>ISTEXT($G116)</formula>
    </cfRule>
  </conditionalFormatting>
  <conditionalFormatting sqref="H116:H117">
    <cfRule type="expression" dxfId="14" priority="18">
      <formula>ISTEXT($H116)</formula>
    </cfRule>
  </conditionalFormatting>
  <conditionalFormatting sqref="H116:H117">
    <cfRule type="expression" dxfId="13" priority="17">
      <formula>$B$7="UU Build"</formula>
    </cfRule>
  </conditionalFormatting>
  <conditionalFormatting sqref="G116">
    <cfRule type="expression" dxfId="12" priority="20">
      <formula>AND($G$118=0,#REF!&gt;0)</formula>
    </cfRule>
  </conditionalFormatting>
  <conditionalFormatting sqref="H116">
    <cfRule type="expression" dxfId="11" priority="21">
      <formula>AND($H$118=0,#REF!&gt;0)</formula>
    </cfRule>
  </conditionalFormatting>
  <conditionalFormatting sqref="G117">
    <cfRule type="expression" dxfId="10" priority="22">
      <formula>AND($G$119=0,#REF!&gt;0)</formula>
    </cfRule>
  </conditionalFormatting>
  <conditionalFormatting sqref="H117">
    <cfRule type="expression" dxfId="9" priority="23">
      <formula>AND($H$119=0,#REF!&gt;0)</formula>
    </cfRule>
  </conditionalFormatting>
  <conditionalFormatting sqref="F113:F115">
    <cfRule type="expression" dxfId="8" priority="3">
      <formula>ISTEXT($F113)</formula>
    </cfRule>
  </conditionalFormatting>
  <conditionalFormatting sqref="F88">
    <cfRule type="expression" dxfId="7" priority="1">
      <formula>ISTEXT($F88)</formula>
    </cfRule>
  </conditionalFormatting>
  <conditionalFormatting sqref="G113:H115">
    <cfRule type="expression" dxfId="6" priority="177">
      <formula>AND($F113&gt;0,AND($G113=0,$H113=0))</formula>
    </cfRule>
  </conditionalFormatting>
  <conditionalFormatting sqref="F113:F114 F88">
    <cfRule type="expression" dxfId="5" priority="178">
      <formula>AND(OR($G$113&gt;0,$H$113&gt;0),$F$113=0)</formula>
    </cfRule>
  </conditionalFormatting>
  <conditionalFormatting sqref="F114">
    <cfRule type="expression" dxfId="4" priority="179">
      <formula>$F$114&gt;0</formula>
    </cfRule>
    <cfRule type="expression" dxfId="3" priority="180">
      <formula>AND(OR($G$114&gt;0,$H$114&gt;0),$F$114=0)</formula>
    </cfRule>
    <cfRule type="cellIs" dxfId="2" priority="181" operator="greaterThan">
      <formula>0</formula>
    </cfRule>
  </conditionalFormatting>
  <conditionalFormatting sqref="F115">
    <cfRule type="expression" dxfId="1" priority="182">
      <formula>AND(OR($G$115&gt;0,$H$115&gt;0),$F$115=0)</formula>
    </cfRule>
  </conditionalFormatting>
  <dataValidations count="2">
    <dataValidation type="list" allowBlank="1" showInputMessage="1" showErrorMessage="1" sqref="B6:C6">
      <formula1>DataTables_DevelopmentCategory</formula1>
    </dataValidation>
    <dataValidation type="list" allowBlank="1" showInputMessage="1" showErrorMessage="1" sqref="B7:C7">
      <formula1>DataTables_DeliveryRoute</formula1>
    </dataValidation>
  </dataValidations>
  <pageMargins left="0.70866141732283472" right="0.70866141732283472" top="0.74803149606299213" bottom="0.74803149606299213" header="0.31496062992125984" footer="0.31496062992125984"/>
  <pageSetup paperSize="8" scale="51" fitToHeight="0" orientation="portrait" horizontalDpi="1200" verticalDpi="1200"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Z202"/>
  <sheetViews>
    <sheetView zoomScaleNormal="100" workbookViewId="0">
      <pane ySplit="10" topLeftCell="A11" activePane="bottomLeft" state="frozen"/>
      <selection pane="bottomLeft" activeCell="C3" sqref="C3"/>
    </sheetView>
  </sheetViews>
  <sheetFormatPr defaultColWidth="9.140625" defaultRowHeight="12.75" x14ac:dyDescent="0.2"/>
  <cols>
    <col min="1" max="1" width="0.140625" style="81" customWidth="1"/>
    <col min="2" max="2" width="32.42578125" style="149" customWidth="1"/>
    <col min="3" max="3" width="52.7109375" style="81" customWidth="1"/>
    <col min="4" max="4" width="16.7109375" style="150" customWidth="1"/>
    <col min="5" max="5" width="14.28515625" style="151" customWidth="1"/>
    <col min="6" max="6" width="68.140625" style="81" customWidth="1"/>
    <col min="7" max="7" width="12.5703125" style="150" customWidth="1"/>
    <col min="8" max="8" width="14.5703125" style="150" customWidth="1"/>
    <col min="9" max="9" width="13.5703125" style="81" customWidth="1"/>
    <col min="10" max="10" width="11.42578125" style="150" customWidth="1"/>
    <col min="11" max="11" width="15.85546875" style="81" customWidth="1"/>
    <col min="12" max="12" width="12.28515625" style="152" customWidth="1"/>
    <col min="13" max="13" width="23" style="153" customWidth="1"/>
    <col min="14" max="14" width="21.140625" style="153" customWidth="1"/>
    <col min="15" max="52" width="9.140625" style="63"/>
    <col min="53" max="16384" width="9.140625" style="81"/>
  </cols>
  <sheetData>
    <row r="1" spans="1:52" ht="15.75" x14ac:dyDescent="0.25">
      <c r="B1" s="62" t="s">
        <v>557</v>
      </c>
      <c r="C1" s="63"/>
      <c r="D1" s="64"/>
      <c r="E1" s="238"/>
      <c r="F1" s="1"/>
      <c r="G1" s="65"/>
      <c r="H1" s="65"/>
      <c r="I1" s="63"/>
      <c r="J1" s="64"/>
      <c r="K1" s="63"/>
      <c r="L1" s="82"/>
      <c r="M1" s="67"/>
      <c r="N1" s="67"/>
    </row>
    <row r="2" spans="1:52" ht="18" customHeight="1" x14ac:dyDescent="0.2">
      <c r="B2" s="63"/>
      <c r="C2" s="63"/>
      <c r="D2" s="64"/>
      <c r="E2" s="66" t="s">
        <v>198</v>
      </c>
      <c r="F2" s="63" t="s">
        <v>199</v>
      </c>
      <c r="G2" s="63"/>
      <c r="H2" s="281" t="s">
        <v>0</v>
      </c>
      <c r="I2" s="282"/>
      <c r="J2" s="284">
        <f>C3</f>
        <v>0</v>
      </c>
      <c r="K2" s="284"/>
      <c r="L2" s="284"/>
      <c r="M2" s="284"/>
      <c r="N2" s="67"/>
    </row>
    <row r="3" spans="1:52" s="83" customFormat="1" ht="24.75" customHeight="1" x14ac:dyDescent="0.2">
      <c r="B3" s="36" t="s">
        <v>0</v>
      </c>
      <c r="C3" s="72"/>
      <c r="D3" s="64"/>
      <c r="E3" s="63"/>
      <c r="F3" s="63" t="s">
        <v>200</v>
      </c>
      <c r="G3" s="63"/>
      <c r="H3" s="281" t="s">
        <v>206</v>
      </c>
      <c r="I3" s="282"/>
      <c r="J3" s="285">
        <f>C4</f>
        <v>0</v>
      </c>
      <c r="K3" s="285"/>
      <c r="L3" s="285"/>
      <c r="M3" s="285"/>
      <c r="N3" s="71"/>
      <c r="O3" s="70"/>
      <c r="P3" s="70"/>
      <c r="Q3" s="70"/>
      <c r="R3" s="70"/>
      <c r="S3" s="70"/>
      <c r="T3" s="70"/>
      <c r="U3" s="70"/>
      <c r="V3" s="70"/>
      <c r="W3" s="70"/>
      <c r="X3" s="70"/>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row>
    <row r="4" spans="1:52" s="83" customFormat="1" ht="23.25" customHeight="1" x14ac:dyDescent="0.2">
      <c r="B4" s="36" t="s">
        <v>202</v>
      </c>
      <c r="C4" s="72"/>
      <c r="D4" s="64"/>
      <c r="E4" s="63"/>
      <c r="F4" s="63" t="s">
        <v>201</v>
      </c>
      <c r="G4" s="70"/>
      <c r="H4" s="281" t="s">
        <v>91</v>
      </c>
      <c r="I4" s="282"/>
      <c r="J4" s="283">
        <f>C5</f>
        <v>0</v>
      </c>
      <c r="K4" s="283"/>
      <c r="L4" s="283"/>
      <c r="M4" s="283"/>
      <c r="N4" s="71"/>
      <c r="O4" s="70"/>
      <c r="P4" s="70"/>
      <c r="Q4" s="70"/>
      <c r="R4" s="70"/>
      <c r="S4" s="70"/>
      <c r="T4" s="70"/>
      <c r="U4" s="70"/>
      <c r="V4" s="70"/>
      <c r="W4" s="70"/>
      <c r="X4" s="70"/>
      <c r="Y4" s="70"/>
      <c r="Z4" s="70"/>
      <c r="AA4" s="70"/>
      <c r="AB4" s="70"/>
      <c r="AC4" s="70"/>
      <c r="AD4" s="70"/>
      <c r="AE4" s="70"/>
      <c r="AF4" s="70"/>
      <c r="AG4" s="70"/>
      <c r="AH4" s="70"/>
      <c r="AI4" s="70"/>
      <c r="AJ4" s="70"/>
      <c r="AK4" s="70"/>
      <c r="AL4" s="70"/>
      <c r="AM4" s="70"/>
      <c r="AN4" s="70"/>
      <c r="AO4" s="70"/>
      <c r="AP4" s="70"/>
      <c r="AQ4" s="70"/>
      <c r="AR4" s="70"/>
      <c r="AS4" s="70"/>
      <c r="AT4" s="70"/>
      <c r="AU4" s="70"/>
      <c r="AV4" s="70"/>
      <c r="AW4" s="70"/>
      <c r="AX4" s="70"/>
      <c r="AY4" s="70"/>
      <c r="AZ4" s="70"/>
    </row>
    <row r="5" spans="1:52" s="83" customFormat="1" ht="15" customHeight="1" x14ac:dyDescent="0.2">
      <c r="B5" s="73" t="s">
        <v>91</v>
      </c>
      <c r="C5" s="74"/>
      <c r="D5" s="64"/>
      <c r="E5" s="70"/>
      <c r="F5" s="63" t="s">
        <v>203</v>
      </c>
      <c r="G5" s="70"/>
      <c r="H5" s="84"/>
      <c r="I5" s="71"/>
      <c r="J5" s="70"/>
      <c r="K5" s="70"/>
      <c r="L5" s="70"/>
      <c r="M5" s="70"/>
      <c r="N5" s="71"/>
      <c r="O5" s="70"/>
      <c r="P5" s="70"/>
      <c r="Q5" s="70"/>
      <c r="R5" s="70"/>
      <c r="S5" s="70"/>
      <c r="T5" s="70"/>
      <c r="U5" s="70"/>
      <c r="V5" s="70"/>
      <c r="W5" s="70"/>
      <c r="X5" s="70"/>
      <c r="Y5" s="70"/>
      <c r="Z5" s="70"/>
      <c r="AA5" s="70"/>
      <c r="AB5" s="70"/>
      <c r="AC5" s="70"/>
      <c r="AD5" s="70"/>
      <c r="AE5" s="70"/>
      <c r="AF5" s="70"/>
      <c r="AG5" s="70"/>
      <c r="AH5" s="70"/>
      <c r="AI5" s="70"/>
      <c r="AJ5" s="70"/>
      <c r="AK5" s="70"/>
      <c r="AL5" s="70"/>
      <c r="AM5" s="70"/>
      <c r="AN5" s="70"/>
      <c r="AO5" s="70"/>
      <c r="AP5" s="70"/>
      <c r="AQ5" s="70"/>
      <c r="AR5" s="70"/>
      <c r="AS5" s="70"/>
      <c r="AT5" s="70"/>
      <c r="AU5" s="70"/>
      <c r="AV5" s="70"/>
      <c r="AW5" s="70"/>
      <c r="AX5" s="70"/>
      <c r="AY5" s="70"/>
      <c r="AZ5" s="70"/>
    </row>
    <row r="6" spans="1:52" s="83" customFormat="1" ht="26.25" customHeight="1" x14ac:dyDescent="0.2">
      <c r="B6" s="76" t="s">
        <v>205</v>
      </c>
      <c r="C6" s="77"/>
      <c r="D6" s="64"/>
      <c r="E6" s="70"/>
      <c r="F6" s="63" t="s">
        <v>204</v>
      </c>
      <c r="G6" s="70"/>
      <c r="H6" s="84"/>
      <c r="I6" s="71"/>
      <c r="J6" s="63"/>
      <c r="K6" s="70"/>
      <c r="L6" s="70"/>
      <c r="M6" s="70"/>
      <c r="N6" s="71"/>
      <c r="O6" s="70"/>
      <c r="P6" s="70"/>
      <c r="Q6" s="70"/>
      <c r="R6" s="70"/>
      <c r="S6" s="70"/>
      <c r="T6" s="70"/>
      <c r="U6" s="70"/>
      <c r="V6" s="70"/>
      <c r="W6" s="70"/>
      <c r="X6" s="70"/>
      <c r="Y6" s="70"/>
      <c r="Z6" s="70"/>
      <c r="AA6" s="70"/>
      <c r="AB6" s="70"/>
      <c r="AC6" s="70"/>
      <c r="AD6" s="70"/>
      <c r="AE6" s="70"/>
      <c r="AF6" s="70"/>
      <c r="AG6" s="70"/>
      <c r="AH6" s="70"/>
      <c r="AI6" s="70"/>
      <c r="AJ6" s="70"/>
      <c r="AK6" s="70"/>
      <c r="AL6" s="70"/>
      <c r="AM6" s="70"/>
      <c r="AN6" s="70"/>
      <c r="AO6" s="70"/>
      <c r="AP6" s="70"/>
      <c r="AQ6" s="70"/>
      <c r="AR6" s="70"/>
      <c r="AS6" s="70"/>
      <c r="AT6" s="70"/>
      <c r="AU6" s="70"/>
      <c r="AV6" s="70"/>
      <c r="AW6" s="70"/>
      <c r="AX6" s="70"/>
      <c r="AY6" s="70"/>
      <c r="AZ6" s="70"/>
    </row>
    <row r="7" spans="1:52" s="83" customFormat="1" ht="24.75" customHeight="1" x14ac:dyDescent="0.2">
      <c r="B7" s="66"/>
      <c r="C7" s="66"/>
      <c r="D7" s="64"/>
      <c r="E7" s="78"/>
      <c r="F7" s="85"/>
      <c r="G7" s="75"/>
      <c r="H7" s="75"/>
      <c r="I7" s="70"/>
      <c r="J7" s="69"/>
      <c r="K7" s="70"/>
      <c r="L7" s="70"/>
      <c r="M7" s="70"/>
      <c r="N7" s="71"/>
      <c r="O7" s="70"/>
      <c r="P7" s="70"/>
      <c r="Q7" s="70"/>
      <c r="R7" s="70"/>
      <c r="S7" s="70"/>
      <c r="T7" s="70"/>
      <c r="U7" s="70"/>
      <c r="V7" s="70"/>
      <c r="W7" s="70"/>
      <c r="X7" s="70"/>
      <c r="Y7" s="70"/>
      <c r="Z7" s="70"/>
      <c r="AA7" s="70"/>
      <c r="AB7" s="70"/>
      <c r="AC7" s="70"/>
      <c r="AD7" s="70"/>
      <c r="AE7" s="70"/>
      <c r="AF7" s="70"/>
      <c r="AG7" s="70"/>
      <c r="AH7" s="70"/>
      <c r="AI7" s="70"/>
      <c r="AJ7" s="70"/>
      <c r="AK7" s="70"/>
      <c r="AL7" s="70"/>
      <c r="AM7" s="70"/>
      <c r="AN7" s="70"/>
      <c r="AO7" s="70"/>
      <c r="AP7" s="70"/>
      <c r="AQ7" s="70"/>
      <c r="AR7" s="70"/>
      <c r="AS7" s="70"/>
      <c r="AT7" s="70"/>
      <c r="AU7" s="70"/>
      <c r="AV7" s="70"/>
      <c r="AW7" s="70"/>
      <c r="AX7" s="70"/>
      <c r="AY7" s="70"/>
      <c r="AZ7" s="70"/>
    </row>
    <row r="8" spans="1:52" s="83" customFormat="1" ht="19.5" customHeight="1" x14ac:dyDescent="0.25">
      <c r="A8" s="79"/>
      <c r="B8" s="79"/>
      <c r="C8" s="5"/>
      <c r="D8" s="64"/>
      <c r="E8" s="80"/>
      <c r="F8"/>
      <c r="G8" s="75"/>
      <c r="H8" s="75"/>
      <c r="I8" s="70"/>
      <c r="J8" s="70"/>
      <c r="K8" s="70"/>
      <c r="L8" s="70"/>
      <c r="M8" s="70"/>
      <c r="N8" s="70"/>
      <c r="O8" s="70"/>
      <c r="P8" s="70"/>
      <c r="Q8" s="70"/>
      <c r="R8" s="70"/>
      <c r="S8" s="70"/>
      <c r="T8" s="70"/>
      <c r="U8" s="70"/>
      <c r="V8" s="70"/>
      <c r="W8" s="70"/>
      <c r="X8" s="70"/>
      <c r="Y8" s="70"/>
      <c r="Z8" s="70"/>
      <c r="AA8" s="70"/>
      <c r="AB8" s="70"/>
      <c r="AC8" s="70"/>
      <c r="AD8" s="70"/>
      <c r="AE8" s="70"/>
      <c r="AF8" s="70"/>
      <c r="AG8" s="70"/>
      <c r="AH8" s="70"/>
      <c r="AI8" s="70"/>
      <c r="AJ8" s="70"/>
      <c r="AK8" s="70"/>
      <c r="AL8" s="70"/>
      <c r="AM8" s="70"/>
      <c r="AN8" s="70"/>
      <c r="AO8" s="70"/>
      <c r="AP8" s="70"/>
      <c r="AQ8" s="70"/>
      <c r="AR8" s="70"/>
      <c r="AS8" s="70"/>
      <c r="AT8" s="70"/>
      <c r="AU8" s="70"/>
      <c r="AV8" s="70"/>
      <c r="AW8" s="70"/>
      <c r="AX8" s="70"/>
      <c r="AY8" s="70"/>
      <c r="AZ8" s="70"/>
    </row>
    <row r="9" spans="1:52" x14ac:dyDescent="0.2">
      <c r="A9" s="63"/>
      <c r="B9" s="86"/>
      <c r="C9" s="87"/>
      <c r="D9" s="64"/>
      <c r="E9" s="88"/>
      <c r="F9" s="87"/>
      <c r="G9" s="75"/>
      <c r="H9" s="75"/>
      <c r="I9" s="63"/>
      <c r="J9" s="64"/>
      <c r="K9" s="63"/>
      <c r="L9" s="82"/>
      <c r="M9" s="67"/>
      <c r="N9" s="67"/>
    </row>
    <row r="10" spans="1:52" ht="53.25" customHeight="1" x14ac:dyDescent="0.2">
      <c r="A10" s="6" t="s">
        <v>243</v>
      </c>
      <c r="B10" s="6" t="s">
        <v>1</v>
      </c>
      <c r="C10" s="6" t="s">
        <v>244</v>
      </c>
      <c r="D10" s="6" t="s">
        <v>2</v>
      </c>
      <c r="E10" s="45" t="s">
        <v>3</v>
      </c>
      <c r="F10" s="6" t="s">
        <v>4</v>
      </c>
      <c r="G10" s="6" t="s">
        <v>245</v>
      </c>
      <c r="H10" s="6" t="s">
        <v>5</v>
      </c>
      <c r="I10" s="6" t="s">
        <v>6</v>
      </c>
      <c r="J10" s="45" t="s">
        <v>207</v>
      </c>
      <c r="K10" s="6" t="s">
        <v>246</v>
      </c>
      <c r="L10" s="89" t="s">
        <v>247</v>
      </c>
      <c r="M10" s="90" t="s">
        <v>248</v>
      </c>
      <c r="N10" s="90" t="s">
        <v>249</v>
      </c>
    </row>
    <row r="11" spans="1:52" s="83" customFormat="1" ht="31.5" customHeight="1" x14ac:dyDescent="0.25">
      <c r="A11" s="70"/>
      <c r="B11" s="290" t="s">
        <v>472</v>
      </c>
      <c r="C11" s="204" t="s">
        <v>523</v>
      </c>
      <c r="D11" s="126" t="s">
        <v>9</v>
      </c>
      <c r="E11" s="92" t="s">
        <v>584</v>
      </c>
      <c r="F11" s="93" t="s">
        <v>471</v>
      </c>
      <c r="G11" s="205" t="s">
        <v>250</v>
      </c>
      <c r="H11" s="205" t="s">
        <v>13</v>
      </c>
      <c r="I11" s="206">
        <v>19</v>
      </c>
      <c r="J11" s="207"/>
      <c r="K11" s="208">
        <f t="shared" ref="K11:K74" si="0">SUM(I11*J11)</f>
        <v>0</v>
      </c>
      <c r="L11" s="209">
        <v>0</v>
      </c>
      <c r="M11" s="210">
        <f>SUM(K11*L11)</f>
        <v>0</v>
      </c>
      <c r="N11" s="208">
        <f t="shared" ref="N11:N101" si="1">SUM(K11+M11)</f>
        <v>0</v>
      </c>
      <c r="O11" s="70"/>
      <c r="P11" s="70"/>
      <c r="Q11" s="70"/>
      <c r="R11" s="70"/>
      <c r="S11" s="70"/>
      <c r="T11" s="70"/>
      <c r="U11" s="70"/>
      <c r="V11" s="70"/>
      <c r="W11" s="70"/>
      <c r="X11" s="70"/>
      <c r="Y11" s="70"/>
      <c r="Z11" s="70"/>
      <c r="AA11" s="70"/>
      <c r="AB11" s="70"/>
      <c r="AC11" s="70"/>
      <c r="AD11" s="70"/>
      <c r="AE11" s="70"/>
      <c r="AF11" s="70"/>
      <c r="AG11" s="70"/>
      <c r="AH11" s="70"/>
      <c r="AI11" s="70"/>
      <c r="AJ11" s="70"/>
      <c r="AK11" s="70"/>
      <c r="AL11" s="70"/>
      <c r="AM11" s="70"/>
      <c r="AN11" s="70"/>
      <c r="AO11" s="70"/>
      <c r="AP11" s="70"/>
      <c r="AQ11" s="70"/>
      <c r="AR11" s="70"/>
      <c r="AS11" s="70"/>
      <c r="AT11" s="70"/>
      <c r="AU11" s="70"/>
      <c r="AV11" s="70"/>
      <c r="AW11" s="70"/>
      <c r="AX11" s="70"/>
      <c r="AY11" s="70"/>
      <c r="AZ11" s="70"/>
    </row>
    <row r="12" spans="1:52" s="83" customFormat="1" ht="31.5" customHeight="1" x14ac:dyDescent="0.25">
      <c r="A12" s="70"/>
      <c r="B12" s="290"/>
      <c r="C12" s="204" t="s">
        <v>523</v>
      </c>
      <c r="D12" s="126" t="s">
        <v>9</v>
      </c>
      <c r="E12" s="92" t="s">
        <v>584</v>
      </c>
      <c r="F12" s="93" t="s">
        <v>471</v>
      </c>
      <c r="G12" s="205" t="s">
        <v>250</v>
      </c>
      <c r="H12" s="205" t="s">
        <v>13</v>
      </c>
      <c r="I12" s="206">
        <v>19</v>
      </c>
      <c r="J12" s="207"/>
      <c r="K12" s="208">
        <f t="shared" si="0"/>
        <v>0</v>
      </c>
      <c r="L12" s="209">
        <v>0.05</v>
      </c>
      <c r="M12" s="210">
        <f t="shared" ref="M12:M75" si="2">SUM(K12*L12)</f>
        <v>0</v>
      </c>
      <c r="N12" s="208">
        <f t="shared" si="1"/>
        <v>0</v>
      </c>
      <c r="O12" s="70"/>
      <c r="P12" s="70"/>
      <c r="Q12" s="70"/>
      <c r="R12" s="70"/>
      <c r="S12" s="70"/>
      <c r="T12" s="70"/>
      <c r="U12" s="70"/>
      <c r="V12" s="70"/>
      <c r="W12" s="70"/>
      <c r="X12" s="70"/>
      <c r="Y12" s="70"/>
      <c r="Z12" s="70"/>
      <c r="AA12" s="70"/>
      <c r="AB12" s="70"/>
      <c r="AC12" s="70"/>
      <c r="AD12" s="70"/>
      <c r="AE12" s="70"/>
      <c r="AF12" s="70"/>
      <c r="AG12" s="70"/>
      <c r="AH12" s="70"/>
      <c r="AI12" s="70"/>
      <c r="AJ12" s="70"/>
      <c r="AK12" s="70"/>
      <c r="AL12" s="70"/>
      <c r="AM12" s="70"/>
      <c r="AN12" s="70"/>
      <c r="AO12" s="70"/>
      <c r="AP12" s="70"/>
      <c r="AQ12" s="70"/>
      <c r="AR12" s="70"/>
      <c r="AS12" s="70"/>
      <c r="AT12" s="70"/>
      <c r="AU12" s="70"/>
      <c r="AV12" s="70"/>
      <c r="AW12" s="70"/>
      <c r="AX12" s="70"/>
      <c r="AY12" s="70"/>
      <c r="AZ12" s="70"/>
    </row>
    <row r="13" spans="1:52" s="83" customFormat="1" ht="31.5" customHeight="1" x14ac:dyDescent="0.25">
      <c r="A13" s="70"/>
      <c r="B13" s="290"/>
      <c r="C13" s="204" t="s">
        <v>523</v>
      </c>
      <c r="D13" s="126" t="s">
        <v>9</v>
      </c>
      <c r="E13" s="92" t="s">
        <v>584</v>
      </c>
      <c r="F13" s="93" t="s">
        <v>471</v>
      </c>
      <c r="G13" s="205" t="s">
        <v>250</v>
      </c>
      <c r="H13" s="205" t="s">
        <v>13</v>
      </c>
      <c r="I13" s="206">
        <v>19</v>
      </c>
      <c r="J13" s="207"/>
      <c r="K13" s="208">
        <f t="shared" si="0"/>
        <v>0</v>
      </c>
      <c r="L13" s="209">
        <v>0.2</v>
      </c>
      <c r="M13" s="210">
        <f t="shared" si="2"/>
        <v>0</v>
      </c>
      <c r="N13" s="208">
        <f t="shared" si="1"/>
        <v>0</v>
      </c>
      <c r="O13" s="70"/>
      <c r="P13" s="70"/>
      <c r="Q13" s="70"/>
      <c r="R13" s="70"/>
      <c r="S13" s="70"/>
      <c r="T13" s="70"/>
      <c r="U13" s="70"/>
      <c r="V13" s="70"/>
      <c r="W13" s="70"/>
      <c r="X13" s="70"/>
      <c r="Y13" s="70"/>
      <c r="Z13" s="70"/>
      <c r="AA13" s="70"/>
      <c r="AB13" s="70"/>
      <c r="AC13" s="70"/>
      <c r="AD13" s="70"/>
      <c r="AE13" s="70"/>
      <c r="AF13" s="70"/>
      <c r="AG13" s="70"/>
      <c r="AH13" s="70"/>
      <c r="AI13" s="70"/>
      <c r="AJ13" s="70"/>
      <c r="AK13" s="70"/>
      <c r="AL13" s="70"/>
      <c r="AM13" s="70"/>
      <c r="AN13" s="70"/>
      <c r="AO13" s="70"/>
      <c r="AP13" s="70"/>
      <c r="AQ13" s="70"/>
      <c r="AR13" s="70"/>
      <c r="AS13" s="70"/>
      <c r="AT13" s="70"/>
      <c r="AU13" s="70"/>
      <c r="AV13" s="70"/>
      <c r="AW13" s="70"/>
      <c r="AX13" s="70"/>
      <c r="AY13" s="70"/>
      <c r="AZ13" s="70"/>
    </row>
    <row r="14" spans="1:52" s="83" customFormat="1" ht="31.5" customHeight="1" x14ac:dyDescent="0.25">
      <c r="A14" s="70"/>
      <c r="B14" s="290"/>
      <c r="C14" s="204" t="s">
        <v>524</v>
      </c>
      <c r="D14" s="126" t="s">
        <v>9</v>
      </c>
      <c r="E14" s="92" t="s">
        <v>208</v>
      </c>
      <c r="F14" s="93" t="s">
        <v>474</v>
      </c>
      <c r="G14" s="205" t="s">
        <v>250</v>
      </c>
      <c r="H14" s="205" t="s">
        <v>13</v>
      </c>
      <c r="I14" s="206">
        <v>18</v>
      </c>
      <c r="J14" s="207"/>
      <c r="K14" s="208">
        <f t="shared" si="0"/>
        <v>0</v>
      </c>
      <c r="L14" s="209">
        <v>0</v>
      </c>
      <c r="M14" s="210">
        <f t="shared" si="2"/>
        <v>0</v>
      </c>
      <c r="N14" s="208">
        <f t="shared" si="1"/>
        <v>0</v>
      </c>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row>
    <row r="15" spans="1:52" s="83" customFormat="1" ht="31.5" customHeight="1" x14ac:dyDescent="0.25">
      <c r="A15" s="70"/>
      <c r="B15" s="290"/>
      <c r="C15" s="204" t="s">
        <v>524</v>
      </c>
      <c r="D15" s="126" t="s">
        <v>9</v>
      </c>
      <c r="E15" s="92" t="s">
        <v>208</v>
      </c>
      <c r="F15" s="93" t="s">
        <v>474</v>
      </c>
      <c r="G15" s="205" t="s">
        <v>250</v>
      </c>
      <c r="H15" s="205" t="s">
        <v>13</v>
      </c>
      <c r="I15" s="206">
        <v>18</v>
      </c>
      <c r="J15" s="207"/>
      <c r="K15" s="208">
        <f t="shared" si="0"/>
        <v>0</v>
      </c>
      <c r="L15" s="209">
        <v>0.05</v>
      </c>
      <c r="M15" s="210">
        <f t="shared" si="2"/>
        <v>0</v>
      </c>
      <c r="N15" s="208">
        <f t="shared" si="1"/>
        <v>0</v>
      </c>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row>
    <row r="16" spans="1:52" s="83" customFormat="1" ht="31.5" customHeight="1" x14ac:dyDescent="0.25">
      <c r="A16" s="70"/>
      <c r="B16" s="290"/>
      <c r="C16" s="204" t="s">
        <v>524</v>
      </c>
      <c r="D16" s="126" t="s">
        <v>9</v>
      </c>
      <c r="E16" s="92" t="s">
        <v>208</v>
      </c>
      <c r="F16" s="93" t="s">
        <v>474</v>
      </c>
      <c r="G16" s="205" t="s">
        <v>250</v>
      </c>
      <c r="H16" s="205" t="s">
        <v>13</v>
      </c>
      <c r="I16" s="206">
        <v>18</v>
      </c>
      <c r="J16" s="207"/>
      <c r="K16" s="208">
        <f t="shared" si="0"/>
        <v>0</v>
      </c>
      <c r="L16" s="209">
        <v>0.2</v>
      </c>
      <c r="M16" s="210">
        <f t="shared" si="2"/>
        <v>0</v>
      </c>
      <c r="N16" s="208">
        <f t="shared" si="1"/>
        <v>0</v>
      </c>
      <c r="O16" s="70"/>
      <c r="P16" s="70"/>
      <c r="Q16" s="70"/>
      <c r="R16" s="70"/>
      <c r="S16" s="70"/>
      <c r="T16" s="70"/>
      <c r="U16" s="70"/>
      <c r="V16" s="70"/>
      <c r="W16" s="70"/>
      <c r="X16" s="70"/>
      <c r="Y16" s="70"/>
      <c r="Z16" s="70"/>
      <c r="AA16" s="70"/>
      <c r="AB16" s="70"/>
      <c r="AC16" s="70"/>
      <c r="AD16" s="70"/>
      <c r="AE16" s="70"/>
      <c r="AF16" s="70"/>
      <c r="AG16" s="70"/>
      <c r="AH16" s="70"/>
      <c r="AI16" s="70"/>
      <c r="AJ16" s="70"/>
      <c r="AK16" s="70"/>
      <c r="AL16" s="70"/>
      <c r="AM16" s="70"/>
      <c r="AN16" s="70"/>
      <c r="AO16" s="70"/>
      <c r="AP16" s="70"/>
      <c r="AQ16" s="70"/>
      <c r="AR16" s="70"/>
      <c r="AS16" s="70"/>
      <c r="AT16" s="70"/>
      <c r="AU16" s="70"/>
      <c r="AV16" s="70"/>
      <c r="AW16" s="70"/>
      <c r="AX16" s="70"/>
      <c r="AY16" s="70"/>
      <c r="AZ16" s="70"/>
    </row>
    <row r="17" spans="1:52" s="213" customFormat="1" ht="31.5" customHeight="1" x14ac:dyDescent="0.25">
      <c r="A17" s="211"/>
      <c r="B17" s="294" t="s">
        <v>525</v>
      </c>
      <c r="C17" s="204" t="s">
        <v>526</v>
      </c>
      <c r="D17" s="126" t="s">
        <v>9</v>
      </c>
      <c r="E17" s="92" t="s">
        <v>529</v>
      </c>
      <c r="F17" s="93" t="s">
        <v>526</v>
      </c>
      <c r="G17" s="205"/>
      <c r="H17" s="205" t="s">
        <v>13</v>
      </c>
      <c r="I17" s="206">
        <v>301</v>
      </c>
      <c r="J17" s="207"/>
      <c r="K17" s="208">
        <f t="shared" si="0"/>
        <v>0</v>
      </c>
      <c r="L17" s="212"/>
      <c r="M17" s="210">
        <f t="shared" si="2"/>
        <v>0</v>
      </c>
      <c r="N17" s="208">
        <f t="shared" si="1"/>
        <v>0</v>
      </c>
      <c r="O17" s="211"/>
      <c r="P17" s="211"/>
      <c r="Q17" s="211"/>
      <c r="R17" s="211"/>
      <c r="S17" s="211"/>
      <c r="T17" s="211"/>
      <c r="U17" s="211"/>
      <c r="V17" s="211"/>
      <c r="W17" s="211"/>
      <c r="X17" s="211"/>
      <c r="Y17" s="211"/>
      <c r="Z17" s="211"/>
      <c r="AA17" s="211"/>
      <c r="AB17" s="211"/>
      <c r="AC17" s="211"/>
      <c r="AD17" s="211"/>
      <c r="AE17" s="211"/>
      <c r="AF17" s="211"/>
      <c r="AG17" s="211"/>
      <c r="AH17" s="211"/>
      <c r="AI17" s="211"/>
      <c r="AJ17" s="211"/>
      <c r="AK17" s="211"/>
      <c r="AL17" s="211"/>
      <c r="AM17" s="211"/>
      <c r="AN17" s="211"/>
      <c r="AO17" s="211"/>
      <c r="AP17" s="211"/>
      <c r="AQ17" s="211"/>
      <c r="AR17" s="211"/>
      <c r="AS17" s="211"/>
      <c r="AT17" s="211"/>
      <c r="AU17" s="211"/>
      <c r="AV17" s="211"/>
      <c r="AW17" s="211"/>
      <c r="AX17" s="211"/>
      <c r="AY17" s="211"/>
      <c r="AZ17" s="211"/>
    </row>
    <row r="18" spans="1:52" s="213" customFormat="1" ht="31.5" customHeight="1" x14ac:dyDescent="0.25">
      <c r="A18" s="211"/>
      <c r="B18" s="295"/>
      <c r="C18" s="204" t="s">
        <v>558</v>
      </c>
      <c r="D18" s="126" t="s">
        <v>9</v>
      </c>
      <c r="E18" s="92" t="s">
        <v>529</v>
      </c>
      <c r="F18" s="204" t="s">
        <v>564</v>
      </c>
      <c r="G18" s="205"/>
      <c r="H18" s="205" t="s">
        <v>13</v>
      </c>
      <c r="I18" s="206">
        <v>72</v>
      </c>
      <c r="J18" s="207"/>
      <c r="K18" s="208">
        <f t="shared" si="0"/>
        <v>0</v>
      </c>
      <c r="L18" s="212"/>
      <c r="M18" s="210">
        <f t="shared" si="2"/>
        <v>0</v>
      </c>
      <c r="N18" s="208">
        <f t="shared" si="1"/>
        <v>0</v>
      </c>
      <c r="O18" s="211"/>
      <c r="P18" s="211"/>
      <c r="Q18" s="211"/>
      <c r="R18" s="211"/>
      <c r="S18" s="211"/>
      <c r="T18" s="211"/>
      <c r="U18" s="211"/>
      <c r="V18" s="211"/>
      <c r="W18" s="211"/>
      <c r="X18" s="211"/>
      <c r="Y18" s="211"/>
      <c r="Z18" s="211"/>
      <c r="AA18" s="211"/>
      <c r="AB18" s="211"/>
      <c r="AC18" s="211"/>
      <c r="AD18" s="211"/>
      <c r="AE18" s="211"/>
      <c r="AF18" s="211"/>
      <c r="AG18" s="211"/>
      <c r="AH18" s="211"/>
      <c r="AI18" s="211"/>
      <c r="AJ18" s="211"/>
      <c r="AK18" s="211"/>
      <c r="AL18" s="211"/>
      <c r="AM18" s="211"/>
      <c r="AN18" s="211"/>
      <c r="AO18" s="211"/>
      <c r="AP18" s="211"/>
      <c r="AQ18" s="211"/>
      <c r="AR18" s="211"/>
      <c r="AS18" s="211"/>
      <c r="AT18" s="211"/>
      <c r="AU18" s="211"/>
      <c r="AV18" s="211"/>
      <c r="AW18" s="211"/>
      <c r="AX18" s="211"/>
      <c r="AY18" s="211"/>
      <c r="AZ18" s="211"/>
    </row>
    <row r="19" spans="1:52" s="213" customFormat="1" ht="31.5" customHeight="1" x14ac:dyDescent="0.25">
      <c r="A19" s="211"/>
      <c r="B19" s="295"/>
      <c r="C19" s="204" t="s">
        <v>559</v>
      </c>
      <c r="D19" s="126" t="s">
        <v>9</v>
      </c>
      <c r="E19" s="92" t="s">
        <v>529</v>
      </c>
      <c r="F19" s="204" t="s">
        <v>565</v>
      </c>
      <c r="G19" s="205"/>
      <c r="H19" s="205" t="s">
        <v>13</v>
      </c>
      <c r="I19" s="206">
        <v>18</v>
      </c>
      <c r="J19" s="207"/>
      <c r="K19" s="208">
        <f t="shared" si="0"/>
        <v>0</v>
      </c>
      <c r="L19" s="212"/>
      <c r="M19" s="210">
        <f t="shared" si="2"/>
        <v>0</v>
      </c>
      <c r="N19" s="208">
        <f t="shared" si="1"/>
        <v>0</v>
      </c>
      <c r="O19" s="211"/>
      <c r="P19" s="211"/>
      <c r="Q19" s="211"/>
      <c r="R19" s="211"/>
      <c r="S19" s="211"/>
      <c r="T19" s="211"/>
      <c r="U19" s="211"/>
      <c r="V19" s="211"/>
      <c r="W19" s="211"/>
      <c r="X19" s="211"/>
      <c r="Y19" s="211"/>
      <c r="Z19" s="211"/>
      <c r="AA19" s="211"/>
      <c r="AB19" s="211"/>
      <c r="AC19" s="211"/>
      <c r="AD19" s="211"/>
      <c r="AE19" s="211"/>
      <c r="AF19" s="211"/>
      <c r="AG19" s="211"/>
      <c r="AH19" s="211"/>
      <c r="AI19" s="211"/>
      <c r="AJ19" s="211"/>
      <c r="AK19" s="211"/>
      <c r="AL19" s="211"/>
      <c r="AM19" s="211"/>
      <c r="AN19" s="211"/>
      <c r="AO19" s="211"/>
      <c r="AP19" s="211"/>
      <c r="AQ19" s="211"/>
      <c r="AR19" s="211"/>
      <c r="AS19" s="211"/>
      <c r="AT19" s="211"/>
      <c r="AU19" s="211"/>
      <c r="AV19" s="211"/>
      <c r="AW19" s="211"/>
      <c r="AX19" s="211"/>
      <c r="AY19" s="211"/>
      <c r="AZ19" s="211"/>
    </row>
    <row r="20" spans="1:52" s="213" customFormat="1" ht="31.5" customHeight="1" x14ac:dyDescent="0.25">
      <c r="A20" s="211"/>
      <c r="B20" s="295"/>
      <c r="C20" s="204" t="s">
        <v>527</v>
      </c>
      <c r="D20" s="126" t="s">
        <v>9</v>
      </c>
      <c r="E20" s="92" t="s">
        <v>530</v>
      </c>
      <c r="F20" s="93" t="s">
        <v>527</v>
      </c>
      <c r="G20" s="205"/>
      <c r="H20" s="205" t="s">
        <v>209</v>
      </c>
      <c r="I20" s="206">
        <v>303</v>
      </c>
      <c r="J20" s="207"/>
      <c r="K20" s="208">
        <f t="shared" si="0"/>
        <v>0</v>
      </c>
      <c r="L20" s="212"/>
      <c r="M20" s="210">
        <f t="shared" si="2"/>
        <v>0</v>
      </c>
      <c r="N20" s="208">
        <f t="shared" si="1"/>
        <v>0</v>
      </c>
      <c r="O20" s="211"/>
      <c r="P20" s="211"/>
      <c r="Q20" s="211"/>
      <c r="R20" s="211"/>
      <c r="S20" s="211"/>
      <c r="T20" s="211"/>
      <c r="U20" s="211"/>
      <c r="V20" s="211"/>
      <c r="W20" s="211"/>
      <c r="X20" s="211"/>
      <c r="Y20" s="211"/>
      <c r="Z20" s="211"/>
      <c r="AA20" s="211"/>
      <c r="AB20" s="211"/>
      <c r="AC20" s="211"/>
      <c r="AD20" s="211"/>
      <c r="AE20" s="211"/>
      <c r="AF20" s="211"/>
      <c r="AG20" s="211"/>
      <c r="AH20" s="211"/>
      <c r="AI20" s="211"/>
      <c r="AJ20" s="211"/>
      <c r="AK20" s="211"/>
      <c r="AL20" s="211"/>
      <c r="AM20" s="211"/>
      <c r="AN20" s="211"/>
      <c r="AO20" s="211"/>
      <c r="AP20" s="211"/>
      <c r="AQ20" s="211"/>
      <c r="AR20" s="211"/>
      <c r="AS20" s="211"/>
      <c r="AT20" s="211"/>
      <c r="AU20" s="211"/>
      <c r="AV20" s="211"/>
      <c r="AW20" s="211"/>
      <c r="AX20" s="211"/>
      <c r="AY20" s="211"/>
      <c r="AZ20" s="211"/>
    </row>
    <row r="21" spans="1:52" s="213" customFormat="1" ht="31.5" customHeight="1" x14ac:dyDescent="0.25">
      <c r="A21" s="211"/>
      <c r="B21" s="295"/>
      <c r="C21" s="204" t="s">
        <v>560</v>
      </c>
      <c r="D21" s="126" t="s">
        <v>9</v>
      </c>
      <c r="E21" s="92" t="s">
        <v>530</v>
      </c>
      <c r="F21" s="204" t="s">
        <v>566</v>
      </c>
      <c r="G21" s="205"/>
      <c r="H21" s="205" t="s">
        <v>13</v>
      </c>
      <c r="I21" s="206">
        <v>34</v>
      </c>
      <c r="J21" s="207"/>
      <c r="K21" s="208">
        <f t="shared" si="0"/>
        <v>0</v>
      </c>
      <c r="L21" s="212"/>
      <c r="M21" s="210">
        <f t="shared" si="2"/>
        <v>0</v>
      </c>
      <c r="N21" s="208">
        <f t="shared" si="1"/>
        <v>0</v>
      </c>
      <c r="O21" s="211"/>
      <c r="P21" s="211"/>
      <c r="Q21" s="211"/>
      <c r="R21" s="211"/>
      <c r="S21" s="211"/>
      <c r="T21" s="211"/>
      <c r="U21" s="211"/>
      <c r="V21" s="211"/>
      <c r="W21" s="211"/>
      <c r="X21" s="211"/>
      <c r="Y21" s="211"/>
      <c r="Z21" s="211"/>
      <c r="AA21" s="211"/>
      <c r="AB21" s="211"/>
      <c r="AC21" s="211"/>
      <c r="AD21" s="211"/>
      <c r="AE21" s="211"/>
      <c r="AF21" s="211"/>
      <c r="AG21" s="211"/>
      <c r="AH21" s="211"/>
      <c r="AI21" s="211"/>
      <c r="AJ21" s="211"/>
      <c r="AK21" s="211"/>
      <c r="AL21" s="211"/>
      <c r="AM21" s="211"/>
      <c r="AN21" s="211"/>
      <c r="AO21" s="211"/>
      <c r="AP21" s="211"/>
      <c r="AQ21" s="211"/>
      <c r="AR21" s="211"/>
      <c r="AS21" s="211"/>
      <c r="AT21" s="211"/>
      <c r="AU21" s="211"/>
      <c r="AV21" s="211"/>
      <c r="AW21" s="211"/>
      <c r="AX21" s="211"/>
      <c r="AY21" s="211"/>
      <c r="AZ21" s="211"/>
    </row>
    <row r="22" spans="1:52" s="213" customFormat="1" ht="31.5" customHeight="1" x14ac:dyDescent="0.25">
      <c r="A22" s="211"/>
      <c r="B22" s="295"/>
      <c r="C22" s="204" t="s">
        <v>561</v>
      </c>
      <c r="D22" s="126" t="s">
        <v>9</v>
      </c>
      <c r="E22" s="92" t="s">
        <v>530</v>
      </c>
      <c r="F22" s="204" t="s">
        <v>567</v>
      </c>
      <c r="G22" s="205"/>
      <c r="H22" s="205" t="s">
        <v>13</v>
      </c>
      <c r="I22" s="206">
        <v>23</v>
      </c>
      <c r="J22" s="207"/>
      <c r="K22" s="208">
        <f t="shared" si="0"/>
        <v>0</v>
      </c>
      <c r="L22" s="212"/>
      <c r="M22" s="210">
        <f t="shared" si="2"/>
        <v>0</v>
      </c>
      <c r="N22" s="208">
        <f t="shared" si="1"/>
        <v>0</v>
      </c>
      <c r="O22" s="211"/>
      <c r="P22" s="211"/>
      <c r="Q22" s="211"/>
      <c r="R22" s="211"/>
      <c r="S22" s="211"/>
      <c r="T22" s="211"/>
      <c r="U22" s="211"/>
      <c r="V22" s="211"/>
      <c r="W22" s="211"/>
      <c r="X22" s="211"/>
      <c r="Y22" s="211"/>
      <c r="Z22" s="211"/>
      <c r="AA22" s="211"/>
      <c r="AB22" s="211"/>
      <c r="AC22" s="211"/>
      <c r="AD22" s="211"/>
      <c r="AE22" s="211"/>
      <c r="AF22" s="211"/>
      <c r="AG22" s="211"/>
      <c r="AH22" s="211"/>
      <c r="AI22" s="211"/>
      <c r="AJ22" s="211"/>
      <c r="AK22" s="211"/>
      <c r="AL22" s="211"/>
      <c r="AM22" s="211"/>
      <c r="AN22" s="211"/>
      <c r="AO22" s="211"/>
      <c r="AP22" s="211"/>
      <c r="AQ22" s="211"/>
      <c r="AR22" s="211"/>
      <c r="AS22" s="211"/>
      <c r="AT22" s="211"/>
      <c r="AU22" s="211"/>
      <c r="AV22" s="211"/>
      <c r="AW22" s="211"/>
      <c r="AX22" s="211"/>
      <c r="AY22" s="211"/>
      <c r="AZ22" s="211"/>
    </row>
    <row r="23" spans="1:52" s="213" customFormat="1" ht="31.5" customHeight="1" x14ac:dyDescent="0.25">
      <c r="A23" s="211"/>
      <c r="B23" s="295"/>
      <c r="C23" s="204" t="s">
        <v>528</v>
      </c>
      <c r="D23" s="126" t="s">
        <v>9</v>
      </c>
      <c r="E23" s="92" t="s">
        <v>473</v>
      </c>
      <c r="F23" s="93" t="s">
        <v>528</v>
      </c>
      <c r="G23" s="205"/>
      <c r="H23" s="205" t="s">
        <v>209</v>
      </c>
      <c r="I23" s="206">
        <v>303</v>
      </c>
      <c r="J23" s="207"/>
      <c r="K23" s="208">
        <f t="shared" si="0"/>
        <v>0</v>
      </c>
      <c r="L23" s="212"/>
      <c r="M23" s="210">
        <f t="shared" si="2"/>
        <v>0</v>
      </c>
      <c r="N23" s="208">
        <f t="shared" si="1"/>
        <v>0</v>
      </c>
      <c r="O23" s="211"/>
      <c r="P23" s="211"/>
      <c r="Q23" s="211"/>
      <c r="R23" s="211"/>
      <c r="S23" s="211"/>
      <c r="T23" s="211"/>
      <c r="U23" s="211"/>
      <c r="V23" s="211"/>
      <c r="W23" s="211"/>
      <c r="X23" s="211"/>
      <c r="Y23" s="211"/>
      <c r="Z23" s="211"/>
      <c r="AA23" s="211"/>
      <c r="AB23" s="211"/>
      <c r="AC23" s="211"/>
      <c r="AD23" s="211"/>
      <c r="AE23" s="211"/>
      <c r="AF23" s="211"/>
      <c r="AG23" s="211"/>
      <c r="AH23" s="211"/>
      <c r="AI23" s="211"/>
      <c r="AJ23" s="211"/>
      <c r="AK23" s="211"/>
      <c r="AL23" s="211"/>
      <c r="AM23" s="211"/>
      <c r="AN23" s="211"/>
      <c r="AO23" s="211"/>
      <c r="AP23" s="211"/>
      <c r="AQ23" s="211"/>
      <c r="AR23" s="211"/>
      <c r="AS23" s="211"/>
      <c r="AT23" s="211"/>
      <c r="AU23" s="211"/>
      <c r="AV23" s="211"/>
      <c r="AW23" s="211"/>
      <c r="AX23" s="211"/>
      <c r="AY23" s="211"/>
      <c r="AZ23" s="211"/>
    </row>
    <row r="24" spans="1:52" s="213" customFormat="1" ht="31.5" customHeight="1" x14ac:dyDescent="0.25">
      <c r="A24" s="211"/>
      <c r="B24" s="295"/>
      <c r="C24" s="204" t="s">
        <v>562</v>
      </c>
      <c r="D24" s="126" t="s">
        <v>9</v>
      </c>
      <c r="E24" s="92" t="s">
        <v>473</v>
      </c>
      <c r="F24" s="204" t="s">
        <v>568</v>
      </c>
      <c r="G24" s="205"/>
      <c r="H24" s="205" t="s">
        <v>13</v>
      </c>
      <c r="I24" s="206">
        <v>34</v>
      </c>
      <c r="J24" s="207"/>
      <c r="K24" s="208">
        <f t="shared" si="0"/>
        <v>0</v>
      </c>
      <c r="L24" s="212"/>
      <c r="M24" s="210">
        <f t="shared" si="2"/>
        <v>0</v>
      </c>
      <c r="N24" s="208">
        <f t="shared" si="1"/>
        <v>0</v>
      </c>
      <c r="O24" s="211"/>
      <c r="P24" s="211"/>
      <c r="Q24" s="211"/>
      <c r="R24" s="211"/>
      <c r="S24" s="211"/>
      <c r="T24" s="211"/>
      <c r="U24" s="211"/>
      <c r="V24" s="211"/>
      <c r="W24" s="211"/>
      <c r="X24" s="211"/>
      <c r="Y24" s="211"/>
      <c r="Z24" s="211"/>
      <c r="AA24" s="211"/>
      <c r="AB24" s="211"/>
      <c r="AC24" s="211"/>
      <c r="AD24" s="211"/>
      <c r="AE24" s="211"/>
      <c r="AF24" s="211"/>
      <c r="AG24" s="211"/>
      <c r="AH24" s="211"/>
      <c r="AI24" s="211"/>
      <c r="AJ24" s="211"/>
      <c r="AK24" s="211"/>
      <c r="AL24" s="211"/>
      <c r="AM24" s="211"/>
      <c r="AN24" s="211"/>
      <c r="AO24" s="211"/>
      <c r="AP24" s="211"/>
      <c r="AQ24" s="211"/>
      <c r="AR24" s="211"/>
      <c r="AS24" s="211"/>
      <c r="AT24" s="211"/>
      <c r="AU24" s="211"/>
      <c r="AV24" s="211"/>
      <c r="AW24" s="211"/>
      <c r="AX24" s="211"/>
      <c r="AY24" s="211"/>
      <c r="AZ24" s="211"/>
    </row>
    <row r="25" spans="1:52" s="213" customFormat="1" ht="31.5" customHeight="1" x14ac:dyDescent="0.25">
      <c r="A25" s="211"/>
      <c r="B25" s="296"/>
      <c r="C25" s="204" t="s">
        <v>563</v>
      </c>
      <c r="D25" s="126" t="s">
        <v>9</v>
      </c>
      <c r="E25" s="92" t="s">
        <v>473</v>
      </c>
      <c r="F25" s="204" t="s">
        <v>569</v>
      </c>
      <c r="G25" s="205"/>
      <c r="H25" s="205" t="s">
        <v>13</v>
      </c>
      <c r="I25" s="206">
        <v>23</v>
      </c>
      <c r="J25" s="207"/>
      <c r="K25" s="208">
        <f t="shared" si="0"/>
        <v>0</v>
      </c>
      <c r="L25" s="212"/>
      <c r="M25" s="210">
        <f t="shared" si="2"/>
        <v>0</v>
      </c>
      <c r="N25" s="208">
        <f t="shared" si="1"/>
        <v>0</v>
      </c>
      <c r="O25" s="211"/>
      <c r="P25" s="211"/>
      <c r="Q25" s="211"/>
      <c r="R25" s="211"/>
      <c r="S25" s="211"/>
      <c r="T25" s="211"/>
      <c r="U25" s="211"/>
      <c r="V25" s="211"/>
      <c r="W25" s="211"/>
      <c r="X25" s="211"/>
      <c r="Y25" s="211"/>
      <c r="Z25" s="211"/>
      <c r="AA25" s="211"/>
      <c r="AB25" s="211"/>
      <c r="AC25" s="211"/>
      <c r="AD25" s="211"/>
      <c r="AE25" s="211"/>
      <c r="AF25" s="211"/>
      <c r="AG25" s="211"/>
      <c r="AH25" s="211"/>
      <c r="AI25" s="211"/>
      <c r="AJ25" s="211"/>
      <c r="AK25" s="211"/>
      <c r="AL25" s="211"/>
      <c r="AM25" s="211"/>
      <c r="AN25" s="211"/>
      <c r="AO25" s="211"/>
      <c r="AP25" s="211"/>
      <c r="AQ25" s="211"/>
      <c r="AR25" s="211"/>
      <c r="AS25" s="211"/>
      <c r="AT25" s="211"/>
      <c r="AU25" s="211"/>
      <c r="AV25" s="211"/>
      <c r="AW25" s="211"/>
      <c r="AX25" s="211"/>
      <c r="AY25" s="211"/>
      <c r="AZ25" s="211"/>
    </row>
    <row r="26" spans="1:52" s="83" customFormat="1" ht="23.25" customHeight="1" x14ac:dyDescent="0.25">
      <c r="A26" s="70" t="s">
        <v>251</v>
      </c>
      <c r="B26" s="289" t="s">
        <v>211</v>
      </c>
      <c r="C26" s="97" t="s">
        <v>252</v>
      </c>
      <c r="D26" s="9" t="s">
        <v>21</v>
      </c>
      <c r="E26" s="98" t="s">
        <v>531</v>
      </c>
      <c r="F26" s="99" t="s">
        <v>212</v>
      </c>
      <c r="G26" s="100"/>
      <c r="H26" s="100" t="s">
        <v>13</v>
      </c>
      <c r="I26" s="8">
        <v>715</v>
      </c>
      <c r="J26" s="10"/>
      <c r="K26" s="208">
        <f t="shared" si="0"/>
        <v>0</v>
      </c>
      <c r="L26" s="101">
        <v>0</v>
      </c>
      <c r="M26" s="210">
        <f t="shared" si="2"/>
        <v>0</v>
      </c>
      <c r="N26" s="208">
        <f t="shared" si="1"/>
        <v>0</v>
      </c>
      <c r="O26" s="70"/>
      <c r="P26" s="70"/>
      <c r="Q26" s="70"/>
      <c r="R26" s="70"/>
      <c r="S26" s="70"/>
      <c r="T26" s="70"/>
      <c r="U26" s="70"/>
      <c r="V26" s="70"/>
      <c r="W26" s="70"/>
      <c r="X26" s="70"/>
      <c r="Y26" s="70"/>
      <c r="Z26" s="70"/>
      <c r="AA26" s="70"/>
      <c r="AB26" s="70"/>
      <c r="AC26" s="70"/>
      <c r="AD26" s="70"/>
      <c r="AE26" s="70"/>
      <c r="AF26" s="70"/>
      <c r="AG26" s="70"/>
      <c r="AH26" s="70"/>
      <c r="AI26" s="70"/>
      <c r="AJ26" s="70"/>
      <c r="AK26" s="70"/>
      <c r="AL26" s="70"/>
      <c r="AM26" s="70"/>
      <c r="AN26" s="70"/>
      <c r="AO26" s="70"/>
      <c r="AP26" s="70"/>
      <c r="AQ26" s="70"/>
      <c r="AR26" s="70"/>
      <c r="AS26" s="70"/>
      <c r="AT26" s="70"/>
      <c r="AU26" s="70"/>
      <c r="AV26" s="70"/>
      <c r="AW26" s="70"/>
      <c r="AX26" s="70"/>
      <c r="AY26" s="70"/>
      <c r="AZ26" s="70"/>
    </row>
    <row r="27" spans="1:52" s="83" customFormat="1" ht="23.25" customHeight="1" x14ac:dyDescent="0.25">
      <c r="A27" s="70" t="s">
        <v>253</v>
      </c>
      <c r="B27" s="289"/>
      <c r="C27" s="97" t="s">
        <v>254</v>
      </c>
      <c r="D27" s="9" t="s">
        <v>21</v>
      </c>
      <c r="E27" s="98" t="s">
        <v>531</v>
      </c>
      <c r="F27" s="99" t="s">
        <v>213</v>
      </c>
      <c r="G27" s="100"/>
      <c r="H27" s="100" t="s">
        <v>13</v>
      </c>
      <c r="I27" s="8">
        <v>1183</v>
      </c>
      <c r="J27" s="10"/>
      <c r="K27" s="208">
        <f t="shared" si="0"/>
        <v>0</v>
      </c>
      <c r="L27" s="101">
        <v>0</v>
      </c>
      <c r="M27" s="210">
        <f t="shared" si="2"/>
        <v>0</v>
      </c>
      <c r="N27" s="208">
        <f t="shared" si="1"/>
        <v>0</v>
      </c>
      <c r="O27" s="70"/>
      <c r="P27" s="70"/>
      <c r="Q27" s="70"/>
      <c r="R27" s="70"/>
      <c r="S27" s="70"/>
      <c r="T27" s="70"/>
      <c r="U27" s="70"/>
      <c r="V27" s="70"/>
      <c r="W27" s="70"/>
      <c r="X27" s="70"/>
      <c r="Y27" s="70"/>
      <c r="Z27" s="70"/>
      <c r="AA27" s="70"/>
      <c r="AB27" s="70"/>
      <c r="AC27" s="70"/>
      <c r="AD27" s="70"/>
      <c r="AE27" s="70"/>
      <c r="AF27" s="70"/>
      <c r="AG27" s="70"/>
      <c r="AH27" s="70"/>
      <c r="AI27" s="70"/>
      <c r="AJ27" s="70"/>
      <c r="AK27" s="70"/>
      <c r="AL27" s="70"/>
      <c r="AM27" s="70"/>
      <c r="AN27" s="70"/>
      <c r="AO27" s="70"/>
      <c r="AP27" s="70"/>
      <c r="AQ27" s="70"/>
      <c r="AR27" s="70"/>
      <c r="AS27" s="70"/>
      <c r="AT27" s="70"/>
      <c r="AU27" s="70"/>
      <c r="AV27" s="70"/>
      <c r="AW27" s="70"/>
      <c r="AX27" s="70"/>
      <c r="AY27" s="70"/>
      <c r="AZ27" s="70"/>
    </row>
    <row r="28" spans="1:52" s="83" customFormat="1" ht="32.25" customHeight="1" x14ac:dyDescent="0.25">
      <c r="A28" s="70"/>
      <c r="B28" s="289"/>
      <c r="C28" s="102" t="s">
        <v>255</v>
      </c>
      <c r="D28" s="9" t="s">
        <v>21</v>
      </c>
      <c r="E28" s="98" t="s">
        <v>531</v>
      </c>
      <c r="F28" s="99" t="s">
        <v>256</v>
      </c>
      <c r="G28" s="100"/>
      <c r="H28" s="100" t="s">
        <v>13</v>
      </c>
      <c r="I28" s="8">
        <v>537</v>
      </c>
      <c r="J28" s="10"/>
      <c r="K28" s="208">
        <f t="shared" si="0"/>
        <v>0</v>
      </c>
      <c r="L28" s="101">
        <v>0</v>
      </c>
      <c r="M28" s="210">
        <f t="shared" si="2"/>
        <v>0</v>
      </c>
      <c r="N28" s="208">
        <f t="shared" si="1"/>
        <v>0</v>
      </c>
      <c r="O28" s="70"/>
      <c r="P28" s="70"/>
      <c r="Q28" s="70"/>
      <c r="R28" s="70"/>
      <c r="S28" s="70"/>
      <c r="T28" s="70"/>
      <c r="U28" s="70"/>
      <c r="V28" s="70"/>
      <c r="W28" s="70"/>
      <c r="X28" s="70"/>
      <c r="Y28" s="70"/>
      <c r="Z28" s="70"/>
      <c r="AA28" s="70"/>
      <c r="AB28" s="70"/>
      <c r="AC28" s="70"/>
      <c r="AD28" s="70"/>
      <c r="AE28" s="70"/>
      <c r="AF28" s="70"/>
      <c r="AG28" s="70"/>
      <c r="AH28" s="70"/>
      <c r="AI28" s="70"/>
      <c r="AJ28" s="70"/>
      <c r="AK28" s="70"/>
      <c r="AL28" s="70"/>
      <c r="AM28" s="70"/>
      <c r="AN28" s="70"/>
      <c r="AO28" s="70"/>
      <c r="AP28" s="70"/>
      <c r="AQ28" s="70"/>
      <c r="AR28" s="70"/>
      <c r="AS28" s="70"/>
      <c r="AT28" s="70"/>
      <c r="AU28" s="70"/>
      <c r="AV28" s="70"/>
      <c r="AW28" s="70"/>
      <c r="AX28" s="70"/>
      <c r="AY28" s="70"/>
      <c r="AZ28" s="70"/>
    </row>
    <row r="29" spans="1:52" s="83" customFormat="1" ht="23.25" customHeight="1" x14ac:dyDescent="0.25">
      <c r="A29" s="70"/>
      <c r="B29" s="289"/>
      <c r="C29" s="97" t="s">
        <v>257</v>
      </c>
      <c r="D29" s="9" t="s">
        <v>21</v>
      </c>
      <c r="E29" s="98" t="s">
        <v>531</v>
      </c>
      <c r="F29" s="99" t="s">
        <v>258</v>
      </c>
      <c r="G29" s="100"/>
      <c r="H29" s="100" t="s">
        <v>214</v>
      </c>
      <c r="I29" s="8">
        <v>40</v>
      </c>
      <c r="J29" s="10"/>
      <c r="K29" s="208">
        <f t="shared" si="0"/>
        <v>0</v>
      </c>
      <c r="L29" s="101">
        <v>0</v>
      </c>
      <c r="M29" s="210">
        <f t="shared" si="2"/>
        <v>0</v>
      </c>
      <c r="N29" s="208">
        <f t="shared" si="1"/>
        <v>0</v>
      </c>
      <c r="O29" s="70"/>
      <c r="P29" s="70"/>
      <c r="Q29" s="70"/>
      <c r="R29" s="70"/>
      <c r="S29" s="70"/>
      <c r="T29" s="70"/>
      <c r="U29" s="70"/>
      <c r="V29" s="70"/>
      <c r="W29" s="70"/>
      <c r="X29" s="70"/>
      <c r="Y29" s="70"/>
      <c r="Z29" s="70"/>
      <c r="AA29" s="70"/>
      <c r="AB29" s="70"/>
      <c r="AC29" s="70"/>
      <c r="AD29" s="70"/>
      <c r="AE29" s="70"/>
      <c r="AF29" s="70"/>
      <c r="AG29" s="70"/>
      <c r="AH29" s="70"/>
      <c r="AI29" s="70"/>
      <c r="AJ29" s="70"/>
      <c r="AK29" s="70"/>
      <c r="AL29" s="70"/>
      <c r="AM29" s="70"/>
      <c r="AN29" s="70"/>
      <c r="AO29" s="70"/>
      <c r="AP29" s="70"/>
      <c r="AQ29" s="70"/>
      <c r="AR29" s="70"/>
      <c r="AS29" s="70"/>
      <c r="AT29" s="70"/>
      <c r="AU29" s="70"/>
      <c r="AV29" s="70"/>
      <c r="AW29" s="70"/>
      <c r="AX29" s="70"/>
      <c r="AY29" s="70"/>
      <c r="AZ29" s="70"/>
    </row>
    <row r="30" spans="1:52" s="83" customFormat="1" ht="23.25" customHeight="1" x14ac:dyDescent="0.25">
      <c r="A30" s="70" t="s">
        <v>251</v>
      </c>
      <c r="B30" s="286" t="s">
        <v>215</v>
      </c>
      <c r="C30" s="97" t="s">
        <v>259</v>
      </c>
      <c r="D30" s="9" t="s">
        <v>21</v>
      </c>
      <c r="E30" s="98" t="s">
        <v>531</v>
      </c>
      <c r="F30" s="99" t="s">
        <v>260</v>
      </c>
      <c r="G30" s="100"/>
      <c r="H30" s="100" t="s">
        <v>13</v>
      </c>
      <c r="I30" s="8">
        <v>666</v>
      </c>
      <c r="J30" s="10"/>
      <c r="K30" s="208">
        <f t="shared" si="0"/>
        <v>0</v>
      </c>
      <c r="L30" s="101">
        <v>0</v>
      </c>
      <c r="M30" s="210">
        <f t="shared" si="2"/>
        <v>0</v>
      </c>
      <c r="N30" s="208">
        <f t="shared" si="1"/>
        <v>0</v>
      </c>
      <c r="O30" s="70"/>
      <c r="P30" s="70"/>
      <c r="Q30" s="70"/>
      <c r="R30" s="70"/>
      <c r="S30" s="70"/>
      <c r="T30" s="70"/>
      <c r="U30" s="70"/>
      <c r="V30" s="70"/>
      <c r="W30" s="70"/>
      <c r="X30" s="70"/>
      <c r="Y30" s="70"/>
      <c r="Z30" s="70"/>
      <c r="AA30" s="70"/>
      <c r="AB30" s="70"/>
      <c r="AC30" s="70"/>
      <c r="AD30" s="70"/>
      <c r="AE30" s="70"/>
      <c r="AF30" s="70"/>
      <c r="AG30" s="70"/>
      <c r="AH30" s="70"/>
      <c r="AI30" s="70"/>
      <c r="AJ30" s="70"/>
      <c r="AK30" s="70"/>
      <c r="AL30" s="70"/>
      <c r="AM30" s="70"/>
      <c r="AN30" s="70"/>
      <c r="AO30" s="70"/>
      <c r="AP30" s="70"/>
      <c r="AQ30" s="70"/>
      <c r="AR30" s="70"/>
      <c r="AS30" s="70"/>
      <c r="AT30" s="70"/>
      <c r="AU30" s="70"/>
      <c r="AV30" s="70"/>
      <c r="AW30" s="70"/>
      <c r="AX30" s="70"/>
      <c r="AY30" s="70"/>
      <c r="AZ30" s="70"/>
    </row>
    <row r="31" spans="1:52" s="83" customFormat="1" ht="23.25" customHeight="1" x14ac:dyDescent="0.25">
      <c r="A31" s="70" t="s">
        <v>253</v>
      </c>
      <c r="B31" s="287"/>
      <c r="C31" s="97" t="s">
        <v>261</v>
      </c>
      <c r="D31" s="9" t="s">
        <v>21</v>
      </c>
      <c r="E31" s="98" t="s">
        <v>531</v>
      </c>
      <c r="F31" s="99" t="s">
        <v>262</v>
      </c>
      <c r="G31" s="100"/>
      <c r="H31" s="100" t="s">
        <v>13</v>
      </c>
      <c r="I31" s="8">
        <v>1146</v>
      </c>
      <c r="J31" s="10"/>
      <c r="K31" s="208">
        <f t="shared" si="0"/>
        <v>0</v>
      </c>
      <c r="L31" s="101">
        <v>0</v>
      </c>
      <c r="M31" s="210">
        <f t="shared" si="2"/>
        <v>0</v>
      </c>
      <c r="N31" s="208">
        <f t="shared" si="1"/>
        <v>0</v>
      </c>
      <c r="O31" s="70"/>
      <c r="P31" s="70"/>
      <c r="Q31" s="70"/>
      <c r="R31" s="70"/>
      <c r="S31" s="70"/>
      <c r="T31" s="70"/>
      <c r="U31" s="70"/>
      <c r="V31" s="70"/>
      <c r="W31" s="70"/>
      <c r="X31" s="70"/>
      <c r="Y31" s="70"/>
      <c r="Z31" s="70"/>
      <c r="AA31" s="70"/>
      <c r="AB31" s="70"/>
      <c r="AC31" s="70"/>
      <c r="AD31" s="70"/>
      <c r="AE31" s="70"/>
      <c r="AF31" s="70"/>
      <c r="AG31" s="70"/>
      <c r="AH31" s="70"/>
      <c r="AI31" s="70"/>
      <c r="AJ31" s="70"/>
      <c r="AK31" s="70"/>
      <c r="AL31" s="70"/>
      <c r="AM31" s="70"/>
      <c r="AN31" s="70"/>
      <c r="AO31" s="70"/>
      <c r="AP31" s="70"/>
      <c r="AQ31" s="70"/>
      <c r="AR31" s="70"/>
      <c r="AS31" s="70"/>
      <c r="AT31" s="70"/>
      <c r="AU31" s="70"/>
      <c r="AV31" s="70"/>
      <c r="AW31" s="70"/>
      <c r="AX31" s="70"/>
      <c r="AY31" s="70"/>
      <c r="AZ31" s="70"/>
    </row>
    <row r="32" spans="1:52" s="83" customFormat="1" ht="23.25" customHeight="1" x14ac:dyDescent="0.25">
      <c r="A32" s="70"/>
      <c r="B32" s="287"/>
      <c r="C32" s="102" t="s">
        <v>263</v>
      </c>
      <c r="D32" s="9" t="s">
        <v>21</v>
      </c>
      <c r="E32" s="98" t="s">
        <v>531</v>
      </c>
      <c r="F32" s="99" t="s">
        <v>264</v>
      </c>
      <c r="G32" s="100"/>
      <c r="H32" s="100" t="s">
        <v>13</v>
      </c>
      <c r="I32" s="8">
        <v>407</v>
      </c>
      <c r="J32" s="10"/>
      <c r="K32" s="208">
        <f t="shared" si="0"/>
        <v>0</v>
      </c>
      <c r="L32" s="101">
        <v>0</v>
      </c>
      <c r="M32" s="210">
        <f t="shared" si="2"/>
        <v>0</v>
      </c>
      <c r="N32" s="208">
        <f t="shared" si="1"/>
        <v>0</v>
      </c>
      <c r="O32" s="70"/>
      <c r="P32" s="70"/>
      <c r="Q32" s="70"/>
      <c r="R32" s="70"/>
      <c r="S32" s="70"/>
      <c r="T32" s="70"/>
      <c r="U32" s="70"/>
      <c r="V32" s="70"/>
      <c r="W32" s="70"/>
      <c r="X32" s="70"/>
      <c r="Y32" s="70"/>
      <c r="Z32" s="70"/>
      <c r="AA32" s="70"/>
      <c r="AB32" s="70"/>
      <c r="AC32" s="70"/>
      <c r="AD32" s="70"/>
      <c r="AE32" s="70"/>
      <c r="AF32" s="70"/>
      <c r="AG32" s="70"/>
      <c r="AH32" s="70"/>
      <c r="AI32" s="70"/>
      <c r="AJ32" s="70"/>
      <c r="AK32" s="70"/>
      <c r="AL32" s="70"/>
      <c r="AM32" s="70"/>
      <c r="AN32" s="70"/>
      <c r="AO32" s="70"/>
      <c r="AP32" s="70"/>
      <c r="AQ32" s="70"/>
      <c r="AR32" s="70"/>
      <c r="AS32" s="70"/>
      <c r="AT32" s="70"/>
      <c r="AU32" s="70"/>
      <c r="AV32" s="70"/>
      <c r="AW32" s="70"/>
      <c r="AX32" s="70"/>
      <c r="AY32" s="70"/>
      <c r="AZ32" s="70"/>
    </row>
    <row r="33" spans="1:52" s="83" customFormat="1" ht="23.25" customHeight="1" x14ac:dyDescent="0.25">
      <c r="A33" s="70"/>
      <c r="B33" s="287"/>
      <c r="C33" s="102" t="s">
        <v>265</v>
      </c>
      <c r="D33" s="9" t="s">
        <v>21</v>
      </c>
      <c r="E33" s="98" t="s">
        <v>531</v>
      </c>
      <c r="F33" s="99" t="s">
        <v>266</v>
      </c>
      <c r="G33" s="100"/>
      <c r="H33" s="100" t="s">
        <v>214</v>
      </c>
      <c r="I33" s="8">
        <v>149</v>
      </c>
      <c r="J33" s="10"/>
      <c r="K33" s="208">
        <f t="shared" si="0"/>
        <v>0</v>
      </c>
      <c r="L33" s="101">
        <v>0</v>
      </c>
      <c r="M33" s="210">
        <f t="shared" si="2"/>
        <v>0</v>
      </c>
      <c r="N33" s="208">
        <f t="shared" si="1"/>
        <v>0</v>
      </c>
      <c r="O33" s="70"/>
      <c r="P33" s="70"/>
      <c r="Q33" s="70"/>
      <c r="R33" s="70"/>
      <c r="S33" s="70"/>
      <c r="T33" s="70"/>
      <c r="U33" s="70"/>
      <c r="V33" s="70"/>
      <c r="W33" s="70"/>
      <c r="X33" s="70"/>
      <c r="Y33" s="70"/>
      <c r="Z33" s="70"/>
      <c r="AA33" s="70"/>
      <c r="AB33" s="70"/>
      <c r="AC33" s="70"/>
      <c r="AD33" s="70"/>
      <c r="AE33" s="70"/>
      <c r="AF33" s="70"/>
      <c r="AG33" s="70"/>
      <c r="AH33" s="70"/>
      <c r="AI33" s="70"/>
      <c r="AJ33" s="70"/>
      <c r="AK33" s="70"/>
      <c r="AL33" s="70"/>
      <c r="AM33" s="70"/>
      <c r="AN33" s="70"/>
      <c r="AO33" s="70"/>
      <c r="AP33" s="70"/>
      <c r="AQ33" s="70"/>
      <c r="AR33" s="70"/>
      <c r="AS33" s="70"/>
      <c r="AT33" s="70"/>
      <c r="AU33" s="70"/>
      <c r="AV33" s="70"/>
      <c r="AW33" s="70"/>
      <c r="AX33" s="70"/>
      <c r="AY33" s="70"/>
      <c r="AZ33" s="70"/>
    </row>
    <row r="34" spans="1:52" s="83" customFormat="1" ht="23.25" customHeight="1" x14ac:dyDescent="0.25">
      <c r="A34" s="70" t="s">
        <v>267</v>
      </c>
      <c r="B34" s="287"/>
      <c r="C34" s="97" t="s">
        <v>268</v>
      </c>
      <c r="D34" s="9" t="s">
        <v>21</v>
      </c>
      <c r="E34" s="98" t="s">
        <v>531</v>
      </c>
      <c r="F34" s="99" t="s">
        <v>216</v>
      </c>
      <c r="G34" s="103"/>
      <c r="H34" s="103" t="s">
        <v>13</v>
      </c>
      <c r="I34" s="8">
        <v>1286</v>
      </c>
      <c r="J34" s="10"/>
      <c r="K34" s="208">
        <f t="shared" si="0"/>
        <v>0</v>
      </c>
      <c r="L34" s="101">
        <v>0</v>
      </c>
      <c r="M34" s="210">
        <f t="shared" si="2"/>
        <v>0</v>
      </c>
      <c r="N34" s="208">
        <f t="shared" si="1"/>
        <v>0</v>
      </c>
      <c r="O34" s="70"/>
      <c r="P34" s="70"/>
      <c r="Q34" s="70"/>
      <c r="R34" s="70"/>
      <c r="S34" s="70"/>
      <c r="T34" s="70"/>
      <c r="U34" s="70"/>
      <c r="V34" s="70"/>
      <c r="W34" s="70"/>
      <c r="X34" s="70"/>
      <c r="Y34" s="70"/>
      <c r="Z34" s="70"/>
      <c r="AA34" s="70"/>
      <c r="AB34" s="70"/>
      <c r="AC34" s="70"/>
      <c r="AD34" s="70"/>
      <c r="AE34" s="70"/>
      <c r="AF34" s="70"/>
      <c r="AG34" s="70"/>
      <c r="AH34" s="70"/>
      <c r="AI34" s="70"/>
      <c r="AJ34" s="70"/>
      <c r="AK34" s="70"/>
      <c r="AL34" s="70"/>
      <c r="AM34" s="70"/>
      <c r="AN34" s="70"/>
      <c r="AO34" s="70"/>
      <c r="AP34" s="70"/>
      <c r="AQ34" s="70"/>
      <c r="AR34" s="70"/>
      <c r="AS34" s="70"/>
      <c r="AT34" s="70"/>
      <c r="AU34" s="70"/>
      <c r="AV34" s="70"/>
      <c r="AW34" s="70"/>
      <c r="AX34" s="70"/>
      <c r="AY34" s="70"/>
      <c r="AZ34" s="70"/>
    </row>
    <row r="35" spans="1:52" s="83" customFormat="1" ht="23.25" customHeight="1" x14ac:dyDescent="0.25">
      <c r="A35" s="70" t="s">
        <v>269</v>
      </c>
      <c r="B35" s="287"/>
      <c r="C35" s="97" t="s">
        <v>270</v>
      </c>
      <c r="D35" s="9" t="s">
        <v>21</v>
      </c>
      <c r="E35" s="98" t="s">
        <v>531</v>
      </c>
      <c r="F35" s="99" t="s">
        <v>217</v>
      </c>
      <c r="G35" s="103"/>
      <c r="H35" s="103" t="s">
        <v>13</v>
      </c>
      <c r="I35" s="8">
        <v>4240</v>
      </c>
      <c r="J35" s="10"/>
      <c r="K35" s="208">
        <f t="shared" si="0"/>
        <v>0</v>
      </c>
      <c r="L35" s="101">
        <v>0</v>
      </c>
      <c r="M35" s="210">
        <f t="shared" si="2"/>
        <v>0</v>
      </c>
      <c r="N35" s="208">
        <f t="shared" si="1"/>
        <v>0</v>
      </c>
      <c r="O35" s="70"/>
      <c r="P35" s="70"/>
      <c r="Q35" s="70"/>
      <c r="R35" s="70"/>
      <c r="S35" s="70"/>
      <c r="T35" s="70"/>
      <c r="U35" s="70"/>
      <c r="V35" s="70"/>
      <c r="W35" s="70"/>
      <c r="X35" s="70"/>
      <c r="Y35" s="70"/>
      <c r="Z35" s="70"/>
      <c r="AA35" s="70"/>
      <c r="AB35" s="70"/>
      <c r="AC35" s="70"/>
      <c r="AD35" s="70"/>
      <c r="AE35" s="70"/>
      <c r="AF35" s="70"/>
      <c r="AG35" s="70"/>
      <c r="AH35" s="70"/>
      <c r="AI35" s="70"/>
      <c r="AJ35" s="70"/>
      <c r="AK35" s="70"/>
      <c r="AL35" s="70"/>
      <c r="AM35" s="70"/>
      <c r="AN35" s="70"/>
      <c r="AO35" s="70"/>
      <c r="AP35" s="70"/>
      <c r="AQ35" s="70"/>
      <c r="AR35" s="70"/>
      <c r="AS35" s="70"/>
      <c r="AT35" s="70"/>
      <c r="AU35" s="70"/>
      <c r="AV35" s="70"/>
      <c r="AW35" s="70"/>
      <c r="AX35" s="70"/>
      <c r="AY35" s="70"/>
      <c r="AZ35" s="70"/>
    </row>
    <row r="36" spans="1:52" s="83" customFormat="1" ht="23.25" customHeight="1" x14ac:dyDescent="0.25">
      <c r="A36" s="70"/>
      <c r="B36" s="287"/>
      <c r="C36" s="108" t="s">
        <v>463</v>
      </c>
      <c r="D36" s="109" t="s">
        <v>21</v>
      </c>
      <c r="E36" s="98" t="s">
        <v>531</v>
      </c>
      <c r="F36" s="99" t="s">
        <v>470</v>
      </c>
      <c r="G36" s="103"/>
      <c r="H36" s="103" t="s">
        <v>13</v>
      </c>
      <c r="I36" s="8">
        <v>891</v>
      </c>
      <c r="J36" s="10"/>
      <c r="K36" s="208">
        <f t="shared" si="0"/>
        <v>0</v>
      </c>
      <c r="L36" s="101">
        <v>0</v>
      </c>
      <c r="M36" s="210">
        <f t="shared" si="2"/>
        <v>0</v>
      </c>
      <c r="N36" s="208">
        <f t="shared" si="1"/>
        <v>0</v>
      </c>
      <c r="O36" s="70"/>
      <c r="P36" s="70"/>
      <c r="Q36" s="70"/>
      <c r="R36" s="70"/>
      <c r="S36" s="70"/>
      <c r="T36" s="70"/>
      <c r="U36" s="70"/>
      <c r="V36" s="70"/>
      <c r="W36" s="70"/>
      <c r="X36" s="70"/>
      <c r="Y36" s="70"/>
      <c r="Z36" s="70"/>
      <c r="AA36" s="70"/>
      <c r="AB36" s="70"/>
      <c r="AC36" s="70"/>
      <c r="AD36" s="70"/>
      <c r="AE36" s="70"/>
      <c r="AF36" s="70"/>
      <c r="AG36" s="70"/>
      <c r="AH36" s="70"/>
      <c r="AI36" s="70"/>
      <c r="AJ36" s="70"/>
      <c r="AK36" s="70"/>
      <c r="AL36" s="70"/>
      <c r="AM36" s="70"/>
      <c r="AN36" s="70"/>
      <c r="AO36" s="70"/>
      <c r="AP36" s="70"/>
      <c r="AQ36" s="70"/>
      <c r="AR36" s="70"/>
      <c r="AS36" s="70"/>
      <c r="AT36" s="70"/>
      <c r="AU36" s="70"/>
      <c r="AV36" s="70"/>
      <c r="AW36" s="70"/>
      <c r="AX36" s="70"/>
      <c r="AY36" s="70"/>
      <c r="AZ36" s="70"/>
    </row>
    <row r="37" spans="1:52" s="83" customFormat="1" ht="23.25" customHeight="1" x14ac:dyDescent="0.25">
      <c r="A37" s="70" t="s">
        <v>267</v>
      </c>
      <c r="B37" s="287"/>
      <c r="C37" s="108" t="s">
        <v>271</v>
      </c>
      <c r="D37" s="109" t="s">
        <v>9</v>
      </c>
      <c r="E37" s="98" t="s">
        <v>531</v>
      </c>
      <c r="F37" s="99" t="s">
        <v>218</v>
      </c>
      <c r="G37" s="103"/>
      <c r="H37" s="103" t="s">
        <v>13</v>
      </c>
      <c r="I37" s="8">
        <v>2244</v>
      </c>
      <c r="J37" s="10"/>
      <c r="K37" s="208">
        <f t="shared" si="0"/>
        <v>0</v>
      </c>
      <c r="L37" s="101">
        <v>0</v>
      </c>
      <c r="M37" s="210">
        <f t="shared" si="2"/>
        <v>0</v>
      </c>
      <c r="N37" s="208">
        <f t="shared" si="1"/>
        <v>0</v>
      </c>
      <c r="O37" s="70"/>
      <c r="P37" s="70"/>
      <c r="Q37" s="70"/>
      <c r="R37" s="70"/>
      <c r="S37" s="70"/>
      <c r="T37" s="70"/>
      <c r="U37" s="70"/>
      <c r="V37" s="70"/>
      <c r="W37" s="70"/>
      <c r="X37" s="70"/>
      <c r="Y37" s="70"/>
      <c r="Z37" s="70"/>
      <c r="AA37" s="70"/>
      <c r="AB37" s="70"/>
      <c r="AC37" s="70"/>
      <c r="AD37" s="70"/>
      <c r="AE37" s="70"/>
      <c r="AF37" s="70"/>
      <c r="AG37" s="70"/>
      <c r="AH37" s="70"/>
      <c r="AI37" s="70"/>
      <c r="AJ37" s="70"/>
      <c r="AK37" s="70"/>
      <c r="AL37" s="70"/>
      <c r="AM37" s="70"/>
      <c r="AN37" s="70"/>
      <c r="AO37" s="70"/>
      <c r="AP37" s="70"/>
      <c r="AQ37" s="70"/>
      <c r="AR37" s="70"/>
      <c r="AS37" s="70"/>
      <c r="AT37" s="70"/>
      <c r="AU37" s="70"/>
      <c r="AV37" s="70"/>
      <c r="AW37" s="70"/>
      <c r="AX37" s="70"/>
      <c r="AY37" s="70"/>
      <c r="AZ37" s="70"/>
    </row>
    <row r="38" spans="1:52" s="83" customFormat="1" ht="23.25" customHeight="1" x14ac:dyDescent="0.25">
      <c r="A38" s="70" t="s">
        <v>269</v>
      </c>
      <c r="B38" s="287"/>
      <c r="C38" s="108" t="s">
        <v>272</v>
      </c>
      <c r="D38" s="109" t="s">
        <v>9</v>
      </c>
      <c r="E38" s="98" t="s">
        <v>531</v>
      </c>
      <c r="F38" s="99" t="s">
        <v>219</v>
      </c>
      <c r="G38" s="103"/>
      <c r="H38" s="103" t="s">
        <v>13</v>
      </c>
      <c r="I38" s="8">
        <v>5122</v>
      </c>
      <c r="J38" s="10"/>
      <c r="K38" s="208">
        <f t="shared" si="0"/>
        <v>0</v>
      </c>
      <c r="L38" s="101">
        <v>0</v>
      </c>
      <c r="M38" s="210">
        <f t="shared" si="2"/>
        <v>0</v>
      </c>
      <c r="N38" s="208">
        <f t="shared" si="1"/>
        <v>0</v>
      </c>
      <c r="O38" s="70"/>
      <c r="P38" s="70"/>
      <c r="Q38" s="70"/>
      <c r="R38" s="70"/>
      <c r="S38" s="70"/>
      <c r="T38" s="70"/>
      <c r="U38" s="70"/>
      <c r="V38" s="70"/>
      <c r="W38" s="70"/>
      <c r="X38" s="70"/>
      <c r="Y38" s="70"/>
      <c r="Z38" s="70"/>
      <c r="AA38" s="70"/>
      <c r="AB38" s="70"/>
      <c r="AC38" s="70"/>
      <c r="AD38" s="70"/>
      <c r="AE38" s="70"/>
      <c r="AF38" s="70"/>
      <c r="AG38" s="70"/>
      <c r="AH38" s="70"/>
      <c r="AI38" s="70"/>
      <c r="AJ38" s="70"/>
      <c r="AK38" s="70"/>
      <c r="AL38" s="70"/>
      <c r="AM38" s="70"/>
      <c r="AN38" s="70"/>
      <c r="AO38" s="70"/>
      <c r="AP38" s="70"/>
      <c r="AQ38" s="70"/>
      <c r="AR38" s="70"/>
      <c r="AS38" s="70"/>
      <c r="AT38" s="70"/>
      <c r="AU38" s="70"/>
      <c r="AV38" s="70"/>
      <c r="AW38" s="70"/>
      <c r="AX38" s="70"/>
      <c r="AY38" s="70"/>
      <c r="AZ38" s="70"/>
    </row>
    <row r="39" spans="1:52" s="83" customFormat="1" ht="23.25" customHeight="1" x14ac:dyDescent="0.25">
      <c r="A39" s="70"/>
      <c r="B39" s="287"/>
      <c r="C39" s="108" t="s">
        <v>464</v>
      </c>
      <c r="D39" s="109" t="s">
        <v>9</v>
      </c>
      <c r="E39" s="98" t="s">
        <v>531</v>
      </c>
      <c r="F39" s="99" t="s">
        <v>467</v>
      </c>
      <c r="G39" s="103"/>
      <c r="H39" s="103" t="s">
        <v>13</v>
      </c>
      <c r="I39" s="8">
        <v>1842</v>
      </c>
      <c r="J39" s="10"/>
      <c r="K39" s="208">
        <f t="shared" si="0"/>
        <v>0</v>
      </c>
      <c r="L39" s="101">
        <v>0</v>
      </c>
      <c r="M39" s="210">
        <f t="shared" si="2"/>
        <v>0</v>
      </c>
      <c r="N39" s="208">
        <f t="shared" si="1"/>
        <v>0</v>
      </c>
      <c r="O39" s="70"/>
      <c r="P39" s="70"/>
      <c r="Q39" s="70"/>
      <c r="R39" s="70"/>
      <c r="S39" s="70"/>
      <c r="T39" s="70"/>
      <c r="U39" s="70"/>
      <c r="V39" s="70"/>
      <c r="W39" s="70"/>
      <c r="X39" s="70"/>
      <c r="Y39" s="70"/>
      <c r="Z39" s="70"/>
      <c r="AA39" s="70"/>
      <c r="AB39" s="70"/>
      <c r="AC39" s="70"/>
      <c r="AD39" s="70"/>
      <c r="AE39" s="70"/>
      <c r="AF39" s="70"/>
      <c r="AG39" s="70"/>
      <c r="AH39" s="70"/>
      <c r="AI39" s="70"/>
      <c r="AJ39" s="70"/>
      <c r="AK39" s="70"/>
      <c r="AL39" s="70"/>
      <c r="AM39" s="70"/>
      <c r="AN39" s="70"/>
      <c r="AO39" s="70"/>
      <c r="AP39" s="70"/>
      <c r="AQ39" s="70"/>
      <c r="AR39" s="70"/>
      <c r="AS39" s="70"/>
      <c r="AT39" s="70"/>
      <c r="AU39" s="70"/>
      <c r="AV39" s="70"/>
      <c r="AW39" s="70"/>
      <c r="AX39" s="70"/>
      <c r="AY39" s="70"/>
      <c r="AZ39" s="70"/>
    </row>
    <row r="40" spans="1:52" s="83" customFormat="1" ht="23.25" customHeight="1" x14ac:dyDescent="0.25">
      <c r="A40" s="70" t="s">
        <v>273</v>
      </c>
      <c r="B40" s="287"/>
      <c r="C40" s="108" t="s">
        <v>274</v>
      </c>
      <c r="D40" s="109" t="s">
        <v>9</v>
      </c>
      <c r="E40" s="98" t="s">
        <v>531</v>
      </c>
      <c r="F40" s="99" t="s">
        <v>220</v>
      </c>
      <c r="G40" s="103"/>
      <c r="H40" s="103" t="s">
        <v>13</v>
      </c>
      <c r="I40" s="8">
        <v>2378</v>
      </c>
      <c r="J40" s="10"/>
      <c r="K40" s="208">
        <f t="shared" si="0"/>
        <v>0</v>
      </c>
      <c r="L40" s="101">
        <v>0</v>
      </c>
      <c r="M40" s="210">
        <f t="shared" si="2"/>
        <v>0</v>
      </c>
      <c r="N40" s="208">
        <f t="shared" si="1"/>
        <v>0</v>
      </c>
      <c r="O40" s="70"/>
      <c r="P40" s="70"/>
      <c r="Q40" s="70"/>
      <c r="R40" s="70"/>
      <c r="S40" s="70"/>
      <c r="T40" s="70"/>
      <c r="U40" s="70"/>
      <c r="V40" s="70"/>
      <c r="W40" s="70"/>
      <c r="X40" s="70"/>
      <c r="Y40" s="70"/>
      <c r="Z40" s="70"/>
      <c r="AA40" s="70"/>
      <c r="AB40" s="70"/>
      <c r="AC40" s="70"/>
      <c r="AD40" s="70"/>
      <c r="AE40" s="70"/>
      <c r="AF40" s="70"/>
      <c r="AG40" s="70"/>
      <c r="AH40" s="70"/>
      <c r="AI40" s="70"/>
      <c r="AJ40" s="70"/>
      <c r="AK40" s="70"/>
      <c r="AL40" s="70"/>
      <c r="AM40" s="70"/>
      <c r="AN40" s="70"/>
      <c r="AO40" s="70"/>
      <c r="AP40" s="70"/>
      <c r="AQ40" s="70"/>
      <c r="AR40" s="70"/>
      <c r="AS40" s="70"/>
      <c r="AT40" s="70"/>
      <c r="AU40" s="70"/>
      <c r="AV40" s="70"/>
      <c r="AW40" s="70"/>
      <c r="AX40" s="70"/>
      <c r="AY40" s="70"/>
      <c r="AZ40" s="70"/>
    </row>
    <row r="41" spans="1:52" s="83" customFormat="1" ht="23.25" customHeight="1" x14ac:dyDescent="0.25">
      <c r="A41" s="70" t="s">
        <v>275</v>
      </c>
      <c r="B41" s="287"/>
      <c r="C41" s="108" t="s">
        <v>276</v>
      </c>
      <c r="D41" s="109" t="s">
        <v>9</v>
      </c>
      <c r="E41" s="98" t="s">
        <v>531</v>
      </c>
      <c r="F41" s="99" t="s">
        <v>221</v>
      </c>
      <c r="G41" s="103"/>
      <c r="H41" s="103" t="s">
        <v>13</v>
      </c>
      <c r="I41" s="8">
        <v>5225</v>
      </c>
      <c r="J41" s="10"/>
      <c r="K41" s="208">
        <f t="shared" si="0"/>
        <v>0</v>
      </c>
      <c r="L41" s="101">
        <v>0</v>
      </c>
      <c r="M41" s="210">
        <f t="shared" si="2"/>
        <v>0</v>
      </c>
      <c r="N41" s="208">
        <f t="shared" si="1"/>
        <v>0</v>
      </c>
      <c r="O41" s="70"/>
      <c r="P41" s="70"/>
      <c r="Q41" s="70"/>
      <c r="R41" s="70"/>
      <c r="S41" s="70"/>
      <c r="T41" s="70"/>
      <c r="U41" s="70"/>
      <c r="V41" s="70"/>
      <c r="W41" s="70"/>
      <c r="X41" s="70"/>
      <c r="Y41" s="70"/>
      <c r="Z41" s="70"/>
      <c r="AA41" s="70"/>
      <c r="AB41" s="70"/>
      <c r="AC41" s="70"/>
      <c r="AD41" s="70"/>
      <c r="AE41" s="70"/>
      <c r="AF41" s="70"/>
      <c r="AG41" s="70"/>
      <c r="AH41" s="70"/>
      <c r="AI41" s="70"/>
      <c r="AJ41" s="70"/>
      <c r="AK41" s="70"/>
      <c r="AL41" s="70"/>
      <c r="AM41" s="70"/>
      <c r="AN41" s="70"/>
      <c r="AO41" s="70"/>
      <c r="AP41" s="70"/>
      <c r="AQ41" s="70"/>
      <c r="AR41" s="70"/>
      <c r="AS41" s="70"/>
      <c r="AT41" s="70"/>
      <c r="AU41" s="70"/>
      <c r="AV41" s="70"/>
      <c r="AW41" s="70"/>
      <c r="AX41" s="70"/>
      <c r="AY41" s="70"/>
      <c r="AZ41" s="70"/>
    </row>
    <row r="42" spans="1:52" s="83" customFormat="1" ht="23.25" customHeight="1" x14ac:dyDescent="0.25">
      <c r="A42" s="70"/>
      <c r="B42" s="287"/>
      <c r="C42" s="108" t="s">
        <v>465</v>
      </c>
      <c r="D42" s="109" t="s">
        <v>9</v>
      </c>
      <c r="E42" s="98" t="s">
        <v>531</v>
      </c>
      <c r="F42" s="99" t="s">
        <v>468</v>
      </c>
      <c r="G42" s="103"/>
      <c r="H42" s="103" t="s">
        <v>13</v>
      </c>
      <c r="I42" s="8">
        <v>1957</v>
      </c>
      <c r="J42" s="10"/>
      <c r="K42" s="208">
        <f t="shared" si="0"/>
        <v>0</v>
      </c>
      <c r="L42" s="101">
        <v>0</v>
      </c>
      <c r="M42" s="210">
        <f t="shared" si="2"/>
        <v>0</v>
      </c>
      <c r="N42" s="208">
        <f t="shared" si="1"/>
        <v>0</v>
      </c>
      <c r="O42" s="70"/>
      <c r="P42" s="70"/>
      <c r="Q42" s="70"/>
      <c r="R42" s="70"/>
      <c r="S42" s="70"/>
      <c r="T42" s="70"/>
      <c r="U42" s="70"/>
      <c r="V42" s="70"/>
      <c r="W42" s="70"/>
      <c r="X42" s="70"/>
      <c r="Y42" s="70"/>
      <c r="Z42" s="70"/>
      <c r="AA42" s="70"/>
      <c r="AB42" s="70"/>
      <c r="AC42" s="70"/>
      <c r="AD42" s="70"/>
      <c r="AE42" s="70"/>
      <c r="AF42" s="70"/>
      <c r="AG42" s="70"/>
      <c r="AH42" s="70"/>
      <c r="AI42" s="70"/>
      <c r="AJ42" s="70"/>
      <c r="AK42" s="70"/>
      <c r="AL42" s="70"/>
      <c r="AM42" s="70"/>
      <c r="AN42" s="70"/>
      <c r="AO42" s="70"/>
      <c r="AP42" s="70"/>
      <c r="AQ42" s="70"/>
      <c r="AR42" s="70"/>
      <c r="AS42" s="70"/>
      <c r="AT42" s="70"/>
      <c r="AU42" s="70"/>
      <c r="AV42" s="70"/>
      <c r="AW42" s="70"/>
      <c r="AX42" s="70"/>
      <c r="AY42" s="70"/>
      <c r="AZ42" s="70"/>
    </row>
    <row r="43" spans="1:52" s="83" customFormat="1" ht="23.25" customHeight="1" x14ac:dyDescent="0.25">
      <c r="A43" s="70" t="s">
        <v>273</v>
      </c>
      <c r="B43" s="287"/>
      <c r="C43" s="108" t="s">
        <v>277</v>
      </c>
      <c r="D43" s="109" t="s">
        <v>9</v>
      </c>
      <c r="E43" s="98" t="s">
        <v>531</v>
      </c>
      <c r="F43" s="99" t="s">
        <v>222</v>
      </c>
      <c r="G43" s="103"/>
      <c r="H43" s="103" t="s">
        <v>13</v>
      </c>
      <c r="I43" s="8">
        <v>2378</v>
      </c>
      <c r="J43" s="10"/>
      <c r="K43" s="208">
        <f t="shared" si="0"/>
        <v>0</v>
      </c>
      <c r="L43" s="101">
        <v>0</v>
      </c>
      <c r="M43" s="210">
        <f t="shared" si="2"/>
        <v>0</v>
      </c>
      <c r="N43" s="208">
        <f t="shared" si="1"/>
        <v>0</v>
      </c>
      <c r="O43" s="70"/>
      <c r="P43" s="70"/>
      <c r="Q43" s="70"/>
      <c r="R43" s="70"/>
      <c r="S43" s="70"/>
      <c r="T43" s="70"/>
      <c r="U43" s="70"/>
      <c r="V43" s="70"/>
      <c r="W43" s="70"/>
      <c r="X43" s="70"/>
      <c r="Y43" s="70"/>
      <c r="Z43" s="70"/>
      <c r="AA43" s="70"/>
      <c r="AB43" s="70"/>
      <c r="AC43" s="70"/>
      <c r="AD43" s="70"/>
      <c r="AE43" s="70"/>
      <c r="AF43" s="70"/>
      <c r="AG43" s="70"/>
      <c r="AH43" s="70"/>
      <c r="AI43" s="70"/>
      <c r="AJ43" s="70"/>
      <c r="AK43" s="70"/>
      <c r="AL43" s="70"/>
      <c r="AM43" s="70"/>
      <c r="AN43" s="70"/>
      <c r="AO43" s="70"/>
      <c r="AP43" s="70"/>
      <c r="AQ43" s="70"/>
      <c r="AR43" s="70"/>
      <c r="AS43" s="70"/>
      <c r="AT43" s="70"/>
      <c r="AU43" s="70"/>
      <c r="AV43" s="70"/>
      <c r="AW43" s="70"/>
      <c r="AX43" s="70"/>
      <c r="AY43" s="70"/>
      <c r="AZ43" s="70"/>
    </row>
    <row r="44" spans="1:52" s="83" customFormat="1" ht="23.25" customHeight="1" x14ac:dyDescent="0.25">
      <c r="A44" s="70" t="s">
        <v>275</v>
      </c>
      <c r="B44" s="287"/>
      <c r="C44" s="108" t="s">
        <v>278</v>
      </c>
      <c r="D44" s="109" t="s">
        <v>9</v>
      </c>
      <c r="E44" s="98" t="s">
        <v>531</v>
      </c>
      <c r="F44" s="99" t="s">
        <v>223</v>
      </c>
      <c r="G44" s="103"/>
      <c r="H44" s="103" t="s">
        <v>13</v>
      </c>
      <c r="I44" s="8">
        <v>3083</v>
      </c>
      <c r="J44" s="10"/>
      <c r="K44" s="208">
        <f t="shared" si="0"/>
        <v>0</v>
      </c>
      <c r="L44" s="101">
        <v>0</v>
      </c>
      <c r="M44" s="210">
        <f t="shared" si="2"/>
        <v>0</v>
      </c>
      <c r="N44" s="208">
        <f t="shared" si="1"/>
        <v>0</v>
      </c>
      <c r="O44" s="70"/>
      <c r="P44" s="70"/>
      <c r="Q44" s="70"/>
      <c r="R44" s="70"/>
      <c r="S44" s="70"/>
      <c r="T44" s="70"/>
      <c r="U44" s="70"/>
      <c r="V44" s="70"/>
      <c r="W44" s="70"/>
      <c r="X44" s="70"/>
      <c r="Y44" s="70"/>
      <c r="Z44" s="70"/>
      <c r="AA44" s="70"/>
      <c r="AB44" s="70"/>
      <c r="AC44" s="70"/>
      <c r="AD44" s="70"/>
      <c r="AE44" s="70"/>
      <c r="AF44" s="70"/>
      <c r="AG44" s="70"/>
      <c r="AH44" s="70"/>
      <c r="AI44" s="70"/>
      <c r="AJ44" s="70"/>
      <c r="AK44" s="70"/>
      <c r="AL44" s="70"/>
      <c r="AM44" s="70"/>
      <c r="AN44" s="70"/>
      <c r="AO44" s="70"/>
      <c r="AP44" s="70"/>
      <c r="AQ44" s="70"/>
      <c r="AR44" s="70"/>
      <c r="AS44" s="70"/>
      <c r="AT44" s="70"/>
      <c r="AU44" s="70"/>
      <c r="AV44" s="70"/>
      <c r="AW44" s="70"/>
      <c r="AX44" s="70"/>
      <c r="AY44" s="70"/>
      <c r="AZ44" s="70"/>
    </row>
    <row r="45" spans="1:52" s="83" customFormat="1" ht="23.25" customHeight="1" x14ac:dyDescent="0.25">
      <c r="A45" s="70"/>
      <c r="B45" s="288"/>
      <c r="C45" s="108" t="s">
        <v>466</v>
      </c>
      <c r="D45" s="109" t="s">
        <v>9</v>
      </c>
      <c r="E45" s="98" t="s">
        <v>531</v>
      </c>
      <c r="F45" s="99" t="s">
        <v>469</v>
      </c>
      <c r="G45" s="106"/>
      <c r="H45" s="103" t="s">
        <v>13</v>
      </c>
      <c r="I45" s="8">
        <v>1957</v>
      </c>
      <c r="J45" s="10"/>
      <c r="K45" s="208">
        <f t="shared" si="0"/>
        <v>0</v>
      </c>
      <c r="L45" s="101">
        <v>0</v>
      </c>
      <c r="M45" s="210">
        <f t="shared" si="2"/>
        <v>0</v>
      </c>
      <c r="N45" s="208">
        <f t="shared" si="1"/>
        <v>0</v>
      </c>
      <c r="O45" s="70"/>
      <c r="P45" s="70"/>
      <c r="Q45" s="70"/>
      <c r="R45" s="70"/>
      <c r="S45" s="70"/>
      <c r="T45" s="70"/>
      <c r="U45" s="70"/>
      <c r="V45" s="70"/>
      <c r="W45" s="70"/>
      <c r="X45" s="70"/>
      <c r="Y45" s="70"/>
      <c r="Z45" s="70"/>
      <c r="AA45" s="70"/>
      <c r="AB45" s="70"/>
      <c r="AC45" s="70"/>
      <c r="AD45" s="70"/>
      <c r="AE45" s="70"/>
      <c r="AF45" s="70"/>
      <c r="AG45" s="70"/>
      <c r="AH45" s="70"/>
      <c r="AI45" s="70"/>
      <c r="AJ45" s="70"/>
      <c r="AK45" s="70"/>
      <c r="AL45" s="70"/>
      <c r="AM45" s="70"/>
      <c r="AN45" s="70"/>
      <c r="AO45" s="70"/>
      <c r="AP45" s="70"/>
      <c r="AQ45" s="70"/>
      <c r="AR45" s="70"/>
      <c r="AS45" s="70"/>
      <c r="AT45" s="70"/>
      <c r="AU45" s="70"/>
      <c r="AV45" s="70"/>
      <c r="AW45" s="70"/>
      <c r="AX45" s="70"/>
      <c r="AY45" s="70"/>
      <c r="AZ45" s="70"/>
    </row>
    <row r="46" spans="1:52" s="83" customFormat="1" ht="31.5" customHeight="1" x14ac:dyDescent="0.25">
      <c r="A46" s="70"/>
      <c r="B46" s="286" t="s">
        <v>462</v>
      </c>
      <c r="C46" s="108" t="s">
        <v>459</v>
      </c>
      <c r="D46" s="193" t="s">
        <v>21</v>
      </c>
      <c r="E46" s="193"/>
      <c r="F46" s="105" t="s">
        <v>461</v>
      </c>
      <c r="G46" s="106"/>
      <c r="H46" s="103" t="s">
        <v>13</v>
      </c>
      <c r="I46" s="8">
        <v>459</v>
      </c>
      <c r="J46" s="10"/>
      <c r="K46" s="208">
        <f t="shared" si="0"/>
        <v>0</v>
      </c>
      <c r="L46" s="101">
        <v>0</v>
      </c>
      <c r="M46" s="210">
        <f t="shared" si="2"/>
        <v>0</v>
      </c>
      <c r="N46" s="208">
        <f t="shared" si="1"/>
        <v>0</v>
      </c>
      <c r="O46" s="70"/>
      <c r="P46" s="70"/>
      <c r="Q46" s="70"/>
      <c r="R46" s="70"/>
      <c r="S46" s="70"/>
      <c r="T46" s="70"/>
      <c r="U46" s="70"/>
      <c r="V46" s="70"/>
      <c r="W46" s="70"/>
      <c r="X46" s="70"/>
      <c r="Y46" s="70"/>
      <c r="Z46" s="70"/>
      <c r="AA46" s="70"/>
      <c r="AB46" s="70"/>
      <c r="AC46" s="70"/>
      <c r="AD46" s="70"/>
      <c r="AE46" s="70"/>
      <c r="AF46" s="70"/>
      <c r="AG46" s="70"/>
      <c r="AH46" s="70"/>
      <c r="AI46" s="70"/>
      <c r="AJ46" s="70"/>
      <c r="AK46" s="70"/>
      <c r="AL46" s="70"/>
      <c r="AM46" s="70"/>
      <c r="AN46" s="70"/>
      <c r="AO46" s="70"/>
      <c r="AP46" s="70"/>
      <c r="AQ46" s="70"/>
      <c r="AR46" s="70"/>
      <c r="AS46" s="70"/>
      <c r="AT46" s="70"/>
      <c r="AU46" s="70"/>
      <c r="AV46" s="70"/>
      <c r="AW46" s="70"/>
      <c r="AX46" s="70"/>
      <c r="AY46" s="70"/>
      <c r="AZ46" s="70"/>
    </row>
    <row r="47" spans="1:52" s="83" customFormat="1" ht="31.5" customHeight="1" x14ac:dyDescent="0.25">
      <c r="A47" s="70"/>
      <c r="B47" s="288"/>
      <c r="C47" s="108" t="s">
        <v>460</v>
      </c>
      <c r="D47" s="193" t="s">
        <v>21</v>
      </c>
      <c r="E47" s="193"/>
      <c r="F47" s="105" t="s">
        <v>481</v>
      </c>
      <c r="G47" s="106"/>
      <c r="H47" s="103" t="s">
        <v>13</v>
      </c>
      <c r="I47" s="8">
        <v>809</v>
      </c>
      <c r="J47" s="10"/>
      <c r="K47" s="208">
        <f t="shared" si="0"/>
        <v>0</v>
      </c>
      <c r="L47" s="101">
        <v>0</v>
      </c>
      <c r="M47" s="210">
        <f t="shared" si="2"/>
        <v>0</v>
      </c>
      <c r="N47" s="208">
        <f t="shared" si="1"/>
        <v>0</v>
      </c>
      <c r="O47" s="70"/>
      <c r="P47" s="70"/>
      <c r="Q47" s="70"/>
      <c r="R47" s="70"/>
      <c r="S47" s="70"/>
      <c r="T47" s="70"/>
      <c r="U47" s="70"/>
      <c r="V47" s="70"/>
      <c r="W47" s="70"/>
      <c r="X47" s="70"/>
      <c r="Y47" s="70"/>
      <c r="Z47" s="70"/>
      <c r="AA47" s="70"/>
      <c r="AB47" s="70"/>
      <c r="AC47" s="70"/>
      <c r="AD47" s="70"/>
      <c r="AE47" s="70"/>
      <c r="AF47" s="70"/>
      <c r="AG47" s="70"/>
      <c r="AH47" s="70"/>
      <c r="AI47" s="70"/>
      <c r="AJ47" s="70"/>
      <c r="AK47" s="70"/>
      <c r="AL47" s="70"/>
      <c r="AM47" s="70"/>
      <c r="AN47" s="70"/>
      <c r="AO47" s="70"/>
      <c r="AP47" s="70"/>
      <c r="AQ47" s="70"/>
      <c r="AR47" s="70"/>
      <c r="AS47" s="70"/>
      <c r="AT47" s="70"/>
      <c r="AU47" s="70"/>
      <c r="AV47" s="70"/>
      <c r="AW47" s="70"/>
      <c r="AX47" s="70"/>
      <c r="AY47" s="70"/>
      <c r="AZ47" s="70"/>
    </row>
    <row r="48" spans="1:52" s="107" customFormat="1" ht="23.25" customHeight="1" x14ac:dyDescent="0.25">
      <c r="A48" s="70" t="s">
        <v>279</v>
      </c>
      <c r="B48" s="291" t="s">
        <v>280</v>
      </c>
      <c r="C48" s="108" t="s">
        <v>281</v>
      </c>
      <c r="D48" s="194" t="s">
        <v>21</v>
      </c>
      <c r="E48" s="193" t="s">
        <v>533</v>
      </c>
      <c r="F48" s="105" t="s">
        <v>282</v>
      </c>
      <c r="G48" s="106"/>
      <c r="H48" s="106" t="s">
        <v>13</v>
      </c>
      <c r="I48" s="8">
        <v>44</v>
      </c>
      <c r="J48" s="10"/>
      <c r="K48" s="208">
        <f t="shared" si="0"/>
        <v>0</v>
      </c>
      <c r="L48" s="101">
        <v>0</v>
      </c>
      <c r="M48" s="210">
        <f t="shared" si="2"/>
        <v>0</v>
      </c>
      <c r="N48" s="208">
        <f t="shared" si="1"/>
        <v>0</v>
      </c>
      <c r="O48" s="70"/>
      <c r="P48" s="70"/>
      <c r="Q48" s="70"/>
      <c r="R48" s="70"/>
      <c r="S48" s="70"/>
      <c r="T48" s="70"/>
      <c r="U48" s="70"/>
      <c r="V48" s="70"/>
      <c r="W48" s="70"/>
      <c r="X48" s="70"/>
      <c r="Y48" s="70"/>
      <c r="Z48" s="70"/>
      <c r="AA48" s="70"/>
      <c r="AB48" s="70"/>
      <c r="AC48" s="70"/>
      <c r="AD48" s="70"/>
      <c r="AE48" s="70"/>
      <c r="AF48" s="70"/>
      <c r="AG48" s="70"/>
      <c r="AH48" s="70"/>
      <c r="AI48" s="70"/>
      <c r="AJ48" s="70"/>
      <c r="AK48" s="70"/>
      <c r="AL48" s="70"/>
      <c r="AM48" s="70"/>
      <c r="AN48" s="70"/>
      <c r="AO48" s="70"/>
      <c r="AP48" s="70"/>
      <c r="AQ48" s="70"/>
      <c r="AR48" s="70"/>
      <c r="AS48" s="70"/>
      <c r="AT48" s="70"/>
      <c r="AU48" s="70"/>
      <c r="AV48" s="70"/>
      <c r="AW48" s="70"/>
      <c r="AX48" s="70"/>
      <c r="AY48" s="70"/>
      <c r="AZ48" s="70"/>
    </row>
    <row r="49" spans="1:52" s="83" customFormat="1" ht="23.25" customHeight="1" x14ac:dyDescent="0.25">
      <c r="A49" s="70" t="s">
        <v>283</v>
      </c>
      <c r="B49" s="292"/>
      <c r="C49" s="108" t="s">
        <v>284</v>
      </c>
      <c r="D49" s="195" t="s">
        <v>21</v>
      </c>
      <c r="E49" s="193" t="s">
        <v>533</v>
      </c>
      <c r="F49" s="105" t="s">
        <v>285</v>
      </c>
      <c r="G49" s="106"/>
      <c r="H49" s="106" t="s">
        <v>13</v>
      </c>
      <c r="I49" s="8">
        <v>145</v>
      </c>
      <c r="J49" s="10"/>
      <c r="K49" s="208">
        <f t="shared" si="0"/>
        <v>0</v>
      </c>
      <c r="L49" s="101">
        <v>0</v>
      </c>
      <c r="M49" s="210">
        <f t="shared" si="2"/>
        <v>0</v>
      </c>
      <c r="N49" s="208">
        <f t="shared" si="1"/>
        <v>0</v>
      </c>
      <c r="O49" s="70"/>
      <c r="P49" s="70"/>
      <c r="Q49" s="70"/>
      <c r="R49" s="70"/>
      <c r="S49" s="70"/>
      <c r="T49" s="70"/>
      <c r="U49" s="70"/>
      <c r="V49" s="70"/>
      <c r="W49" s="70"/>
      <c r="X49" s="70"/>
      <c r="Y49" s="70"/>
      <c r="Z49" s="70"/>
      <c r="AA49" s="70"/>
      <c r="AB49" s="70"/>
      <c r="AC49" s="70"/>
      <c r="AD49" s="70"/>
      <c r="AE49" s="70"/>
      <c r="AF49" s="70"/>
      <c r="AG49" s="70"/>
      <c r="AH49" s="70"/>
      <c r="AI49" s="70"/>
      <c r="AJ49" s="70"/>
      <c r="AK49" s="70"/>
      <c r="AL49" s="70"/>
      <c r="AM49" s="70"/>
      <c r="AN49" s="70"/>
      <c r="AO49" s="70"/>
      <c r="AP49" s="70"/>
      <c r="AQ49" s="70"/>
      <c r="AR49" s="70"/>
      <c r="AS49" s="70"/>
      <c r="AT49" s="70"/>
      <c r="AU49" s="70"/>
      <c r="AV49" s="70"/>
      <c r="AW49" s="70"/>
      <c r="AX49" s="70"/>
      <c r="AY49" s="70"/>
      <c r="AZ49" s="70"/>
    </row>
    <row r="50" spans="1:52" s="83" customFormat="1" ht="23.25" customHeight="1" x14ac:dyDescent="0.25">
      <c r="A50" s="70" t="s">
        <v>286</v>
      </c>
      <c r="B50" s="292"/>
      <c r="C50" s="108" t="s">
        <v>287</v>
      </c>
      <c r="D50" s="194" t="s">
        <v>21</v>
      </c>
      <c r="E50" s="193" t="s">
        <v>533</v>
      </c>
      <c r="F50" s="105" t="s">
        <v>288</v>
      </c>
      <c r="G50" s="106"/>
      <c r="H50" s="106" t="s">
        <v>13</v>
      </c>
      <c r="I50" s="8">
        <v>130</v>
      </c>
      <c r="J50" s="10"/>
      <c r="K50" s="208">
        <f t="shared" si="0"/>
        <v>0</v>
      </c>
      <c r="L50" s="101">
        <v>0</v>
      </c>
      <c r="M50" s="210">
        <f t="shared" si="2"/>
        <v>0</v>
      </c>
      <c r="N50" s="208">
        <f t="shared" si="1"/>
        <v>0</v>
      </c>
      <c r="O50" s="70"/>
      <c r="P50" s="70"/>
      <c r="Q50" s="70"/>
      <c r="R50" s="70"/>
      <c r="S50" s="70"/>
      <c r="T50" s="70"/>
      <c r="U50" s="70"/>
      <c r="V50" s="70"/>
      <c r="W50" s="70"/>
      <c r="X50" s="70"/>
      <c r="Y50" s="70"/>
      <c r="Z50" s="70"/>
      <c r="AA50" s="70"/>
      <c r="AB50" s="70"/>
      <c r="AC50" s="70"/>
      <c r="AD50" s="70"/>
      <c r="AE50" s="70"/>
      <c r="AF50" s="70"/>
      <c r="AG50" s="70"/>
      <c r="AH50" s="70"/>
      <c r="AI50" s="70"/>
      <c r="AJ50" s="70"/>
      <c r="AK50" s="70"/>
      <c r="AL50" s="70"/>
      <c r="AM50" s="70"/>
      <c r="AN50" s="70"/>
      <c r="AO50" s="70"/>
      <c r="AP50" s="70"/>
      <c r="AQ50" s="70"/>
      <c r="AR50" s="70"/>
      <c r="AS50" s="70"/>
      <c r="AT50" s="70"/>
      <c r="AU50" s="70"/>
      <c r="AV50" s="70"/>
      <c r="AW50" s="70"/>
      <c r="AX50" s="70"/>
      <c r="AY50" s="70"/>
      <c r="AZ50" s="70"/>
    </row>
    <row r="51" spans="1:52" s="83" customFormat="1" ht="23.25" customHeight="1" x14ac:dyDescent="0.25">
      <c r="A51" s="70" t="s">
        <v>289</v>
      </c>
      <c r="B51" s="292"/>
      <c r="C51" s="108" t="s">
        <v>290</v>
      </c>
      <c r="D51" s="194" t="s">
        <v>21</v>
      </c>
      <c r="E51" s="193" t="s">
        <v>533</v>
      </c>
      <c r="F51" s="105" t="s">
        <v>291</v>
      </c>
      <c r="G51" s="106"/>
      <c r="H51" s="106" t="s">
        <v>13</v>
      </c>
      <c r="I51" s="8">
        <v>220</v>
      </c>
      <c r="J51" s="10"/>
      <c r="K51" s="208">
        <f t="shared" si="0"/>
        <v>0</v>
      </c>
      <c r="L51" s="101">
        <v>0</v>
      </c>
      <c r="M51" s="210">
        <f t="shared" si="2"/>
        <v>0</v>
      </c>
      <c r="N51" s="208">
        <f t="shared" si="1"/>
        <v>0</v>
      </c>
      <c r="O51" s="70"/>
      <c r="P51" s="70"/>
      <c r="Q51" s="70"/>
      <c r="R51" s="70"/>
      <c r="S51" s="70"/>
      <c r="T51" s="70"/>
      <c r="U51" s="70"/>
      <c r="V51" s="70"/>
      <c r="W51" s="70"/>
      <c r="X51" s="70"/>
      <c r="Y51" s="70"/>
      <c r="Z51" s="70"/>
      <c r="AA51" s="70"/>
      <c r="AB51" s="70"/>
      <c r="AC51" s="70"/>
      <c r="AD51" s="70"/>
      <c r="AE51" s="70"/>
      <c r="AF51" s="70"/>
      <c r="AG51" s="70"/>
      <c r="AH51" s="70"/>
      <c r="AI51" s="70"/>
      <c r="AJ51" s="70"/>
      <c r="AK51" s="70"/>
      <c r="AL51" s="70"/>
      <c r="AM51" s="70"/>
      <c r="AN51" s="70"/>
      <c r="AO51" s="70"/>
      <c r="AP51" s="70"/>
      <c r="AQ51" s="70"/>
      <c r="AR51" s="70"/>
      <c r="AS51" s="70"/>
      <c r="AT51" s="70"/>
      <c r="AU51" s="70"/>
      <c r="AV51" s="70"/>
      <c r="AW51" s="70"/>
      <c r="AX51" s="70"/>
      <c r="AY51" s="70"/>
      <c r="AZ51" s="70"/>
    </row>
    <row r="52" spans="1:52" s="83" customFormat="1" ht="23.25" customHeight="1" x14ac:dyDescent="0.25">
      <c r="A52" s="70" t="s">
        <v>292</v>
      </c>
      <c r="B52" s="292"/>
      <c r="C52" s="108" t="s">
        <v>293</v>
      </c>
      <c r="D52" s="194" t="s">
        <v>21</v>
      </c>
      <c r="E52" s="193" t="s">
        <v>533</v>
      </c>
      <c r="F52" s="105" t="s">
        <v>294</v>
      </c>
      <c r="G52" s="106"/>
      <c r="H52" s="106" t="s">
        <v>13</v>
      </c>
      <c r="I52" s="8">
        <v>353</v>
      </c>
      <c r="J52" s="10"/>
      <c r="K52" s="208">
        <f t="shared" si="0"/>
        <v>0</v>
      </c>
      <c r="L52" s="101">
        <v>0</v>
      </c>
      <c r="M52" s="210">
        <f t="shared" si="2"/>
        <v>0</v>
      </c>
      <c r="N52" s="208">
        <f t="shared" si="1"/>
        <v>0</v>
      </c>
      <c r="O52" s="70"/>
      <c r="P52" s="70"/>
      <c r="Q52" s="70"/>
      <c r="R52" s="70"/>
      <c r="S52" s="70"/>
      <c r="T52" s="70"/>
      <c r="U52" s="70"/>
      <c r="V52" s="70"/>
      <c r="W52" s="70"/>
      <c r="X52" s="70"/>
      <c r="Y52" s="70"/>
      <c r="Z52" s="70"/>
      <c r="AA52" s="70"/>
      <c r="AB52" s="70"/>
      <c r="AC52" s="70"/>
      <c r="AD52" s="70"/>
      <c r="AE52" s="70"/>
      <c r="AF52" s="70"/>
      <c r="AG52" s="70"/>
      <c r="AH52" s="70"/>
      <c r="AI52" s="70"/>
      <c r="AJ52" s="70"/>
      <c r="AK52" s="70"/>
      <c r="AL52" s="70"/>
      <c r="AM52" s="70"/>
      <c r="AN52" s="70"/>
      <c r="AO52" s="70"/>
      <c r="AP52" s="70"/>
      <c r="AQ52" s="70"/>
      <c r="AR52" s="70"/>
      <c r="AS52" s="70"/>
      <c r="AT52" s="70"/>
      <c r="AU52" s="70"/>
      <c r="AV52" s="70"/>
      <c r="AW52" s="70"/>
      <c r="AX52" s="70"/>
      <c r="AY52" s="70"/>
      <c r="AZ52" s="70"/>
    </row>
    <row r="53" spans="1:52" s="83" customFormat="1" ht="23.25" customHeight="1" x14ac:dyDescent="0.25">
      <c r="A53" s="70" t="s">
        <v>295</v>
      </c>
      <c r="B53" s="292"/>
      <c r="C53" s="108" t="s">
        <v>296</v>
      </c>
      <c r="D53" s="194" t="s">
        <v>21</v>
      </c>
      <c r="E53" s="193" t="s">
        <v>533</v>
      </c>
      <c r="F53" s="105" t="s">
        <v>297</v>
      </c>
      <c r="G53" s="106"/>
      <c r="H53" s="106" t="s">
        <v>13</v>
      </c>
      <c r="I53" s="8">
        <v>418</v>
      </c>
      <c r="J53" s="10"/>
      <c r="K53" s="208">
        <f t="shared" si="0"/>
        <v>0</v>
      </c>
      <c r="L53" s="101">
        <v>0</v>
      </c>
      <c r="M53" s="210">
        <f t="shared" si="2"/>
        <v>0</v>
      </c>
      <c r="N53" s="208">
        <f t="shared" si="1"/>
        <v>0</v>
      </c>
      <c r="O53" s="70"/>
      <c r="P53" s="70"/>
      <c r="Q53" s="70"/>
      <c r="R53" s="70"/>
      <c r="S53" s="70"/>
      <c r="T53" s="70"/>
      <c r="U53" s="70"/>
      <c r="V53" s="70"/>
      <c r="W53" s="70"/>
      <c r="X53" s="70"/>
      <c r="Y53" s="70"/>
      <c r="Z53" s="70"/>
      <c r="AA53" s="70"/>
      <c r="AB53" s="70"/>
      <c r="AC53" s="70"/>
      <c r="AD53" s="70"/>
      <c r="AE53" s="70"/>
      <c r="AF53" s="70"/>
      <c r="AG53" s="70"/>
      <c r="AH53" s="70"/>
      <c r="AI53" s="70"/>
      <c r="AJ53" s="70"/>
      <c r="AK53" s="70"/>
      <c r="AL53" s="70"/>
      <c r="AM53" s="70"/>
      <c r="AN53" s="70"/>
      <c r="AO53" s="70"/>
      <c r="AP53" s="70"/>
      <c r="AQ53" s="70"/>
      <c r="AR53" s="70"/>
      <c r="AS53" s="70"/>
      <c r="AT53" s="70"/>
      <c r="AU53" s="70"/>
      <c r="AV53" s="70"/>
      <c r="AW53" s="70"/>
      <c r="AX53" s="70"/>
      <c r="AY53" s="70"/>
      <c r="AZ53" s="70"/>
    </row>
    <row r="54" spans="1:52" s="83" customFormat="1" ht="23.25" customHeight="1" x14ac:dyDescent="0.25">
      <c r="A54" s="70" t="s">
        <v>298</v>
      </c>
      <c r="B54" s="292"/>
      <c r="C54" s="108" t="s">
        <v>299</v>
      </c>
      <c r="D54" s="194" t="s">
        <v>21</v>
      </c>
      <c r="E54" s="193" t="s">
        <v>533</v>
      </c>
      <c r="F54" s="105" t="s">
        <v>300</v>
      </c>
      <c r="G54" s="106"/>
      <c r="H54" s="106" t="s">
        <v>13</v>
      </c>
      <c r="I54" s="8">
        <v>472</v>
      </c>
      <c r="J54" s="10"/>
      <c r="K54" s="208">
        <f t="shared" si="0"/>
        <v>0</v>
      </c>
      <c r="L54" s="101">
        <v>0</v>
      </c>
      <c r="M54" s="210">
        <f t="shared" si="2"/>
        <v>0</v>
      </c>
      <c r="N54" s="208">
        <f t="shared" si="1"/>
        <v>0</v>
      </c>
      <c r="O54" s="70"/>
      <c r="P54" s="70"/>
      <c r="Q54" s="70"/>
      <c r="R54" s="70"/>
      <c r="S54" s="70"/>
      <c r="T54" s="70"/>
      <c r="U54" s="70"/>
      <c r="V54" s="70"/>
      <c r="W54" s="70"/>
      <c r="X54" s="70"/>
      <c r="Y54" s="70"/>
      <c r="Z54" s="70"/>
      <c r="AA54" s="70"/>
      <c r="AB54" s="70"/>
      <c r="AC54" s="70"/>
      <c r="AD54" s="70"/>
      <c r="AE54" s="70"/>
      <c r="AF54" s="70"/>
      <c r="AG54" s="70"/>
      <c r="AH54" s="70"/>
      <c r="AI54" s="70"/>
      <c r="AJ54" s="70"/>
      <c r="AK54" s="70"/>
      <c r="AL54" s="70"/>
      <c r="AM54" s="70"/>
      <c r="AN54" s="70"/>
      <c r="AO54" s="70"/>
      <c r="AP54" s="70"/>
      <c r="AQ54" s="70"/>
      <c r="AR54" s="70"/>
      <c r="AS54" s="70"/>
      <c r="AT54" s="70"/>
      <c r="AU54" s="70"/>
      <c r="AV54" s="70"/>
      <c r="AW54" s="70"/>
      <c r="AX54" s="70"/>
      <c r="AY54" s="70"/>
      <c r="AZ54" s="70"/>
    </row>
    <row r="55" spans="1:52" s="83" customFormat="1" ht="23.25" customHeight="1" x14ac:dyDescent="0.25">
      <c r="A55" s="70"/>
      <c r="B55" s="292"/>
      <c r="C55" s="108" t="s">
        <v>301</v>
      </c>
      <c r="D55" s="194" t="s">
        <v>21</v>
      </c>
      <c r="E55" s="193" t="s">
        <v>533</v>
      </c>
      <c r="F55" s="105" t="s">
        <v>302</v>
      </c>
      <c r="G55" s="106"/>
      <c r="H55" s="106" t="s">
        <v>13</v>
      </c>
      <c r="I55" s="8">
        <v>994</v>
      </c>
      <c r="J55" s="10"/>
      <c r="K55" s="208">
        <f t="shared" si="0"/>
        <v>0</v>
      </c>
      <c r="L55" s="101">
        <v>0</v>
      </c>
      <c r="M55" s="210">
        <f t="shared" si="2"/>
        <v>0</v>
      </c>
      <c r="N55" s="208">
        <f t="shared" si="1"/>
        <v>0</v>
      </c>
      <c r="O55" s="70"/>
      <c r="P55" s="70"/>
      <c r="Q55" s="70"/>
      <c r="R55" s="70"/>
      <c r="S55" s="70"/>
      <c r="T55" s="70"/>
      <c r="U55" s="70"/>
      <c r="V55" s="70"/>
      <c r="W55" s="70"/>
      <c r="X55" s="70"/>
      <c r="Y55" s="70"/>
      <c r="Z55" s="70"/>
      <c r="AA55" s="70"/>
      <c r="AB55" s="70"/>
      <c r="AC55" s="70"/>
      <c r="AD55" s="70"/>
      <c r="AE55" s="70"/>
      <c r="AF55" s="70"/>
      <c r="AG55" s="70"/>
      <c r="AH55" s="70"/>
      <c r="AI55" s="70"/>
      <c r="AJ55" s="70"/>
      <c r="AK55" s="70"/>
      <c r="AL55" s="70"/>
      <c r="AM55" s="70"/>
      <c r="AN55" s="70"/>
      <c r="AO55" s="70"/>
      <c r="AP55" s="70"/>
      <c r="AQ55" s="70"/>
      <c r="AR55" s="70"/>
      <c r="AS55" s="70"/>
      <c r="AT55" s="70"/>
      <c r="AU55" s="70"/>
      <c r="AV55" s="70"/>
      <c r="AW55" s="70"/>
      <c r="AX55" s="70"/>
      <c r="AY55" s="70"/>
      <c r="AZ55" s="70"/>
    </row>
    <row r="56" spans="1:52" s="83" customFormat="1" ht="23.25" customHeight="1" x14ac:dyDescent="0.25">
      <c r="A56" s="70"/>
      <c r="B56" s="292"/>
      <c r="C56" s="108" t="s">
        <v>303</v>
      </c>
      <c r="D56" s="194" t="s">
        <v>21</v>
      </c>
      <c r="E56" s="193" t="s">
        <v>533</v>
      </c>
      <c r="F56" s="105" t="s">
        <v>304</v>
      </c>
      <c r="G56" s="106"/>
      <c r="H56" s="106" t="s">
        <v>13</v>
      </c>
      <c r="I56" s="8">
        <v>1315</v>
      </c>
      <c r="J56" s="10"/>
      <c r="K56" s="208">
        <f t="shared" si="0"/>
        <v>0</v>
      </c>
      <c r="L56" s="101">
        <v>0</v>
      </c>
      <c r="M56" s="210">
        <f t="shared" si="2"/>
        <v>0</v>
      </c>
      <c r="N56" s="208">
        <f t="shared" si="1"/>
        <v>0</v>
      </c>
      <c r="O56" s="70"/>
      <c r="P56" s="70"/>
      <c r="Q56" s="70"/>
      <c r="R56" s="70"/>
      <c r="S56" s="70"/>
      <c r="T56" s="70"/>
      <c r="U56" s="70"/>
      <c r="V56" s="70"/>
      <c r="W56" s="70"/>
      <c r="X56" s="70"/>
      <c r="Y56" s="70"/>
      <c r="Z56" s="70"/>
      <c r="AA56" s="70"/>
      <c r="AB56" s="70"/>
      <c r="AC56" s="70"/>
      <c r="AD56" s="70"/>
      <c r="AE56" s="70"/>
      <c r="AF56" s="70"/>
      <c r="AG56" s="70"/>
      <c r="AH56" s="70"/>
      <c r="AI56" s="70"/>
      <c r="AJ56" s="70"/>
      <c r="AK56" s="70"/>
      <c r="AL56" s="70"/>
      <c r="AM56" s="70"/>
      <c r="AN56" s="70"/>
      <c r="AO56" s="70"/>
      <c r="AP56" s="70"/>
      <c r="AQ56" s="70"/>
      <c r="AR56" s="70"/>
      <c r="AS56" s="70"/>
      <c r="AT56" s="70"/>
      <c r="AU56" s="70"/>
      <c r="AV56" s="70"/>
      <c r="AW56" s="70"/>
      <c r="AX56" s="70"/>
      <c r="AY56" s="70"/>
      <c r="AZ56" s="70"/>
    </row>
    <row r="57" spans="1:52" s="83" customFormat="1" ht="23.25" customHeight="1" x14ac:dyDescent="0.25">
      <c r="A57" s="70"/>
      <c r="B57" s="292"/>
      <c r="C57" s="108" t="s">
        <v>305</v>
      </c>
      <c r="D57" s="194" t="s">
        <v>21</v>
      </c>
      <c r="E57" s="193" t="s">
        <v>533</v>
      </c>
      <c r="F57" s="105" t="s">
        <v>306</v>
      </c>
      <c r="G57" s="106"/>
      <c r="H57" s="106" t="s">
        <v>13</v>
      </c>
      <c r="I57" s="8">
        <v>1387</v>
      </c>
      <c r="J57" s="10"/>
      <c r="K57" s="208">
        <f t="shared" si="0"/>
        <v>0</v>
      </c>
      <c r="L57" s="101">
        <v>0</v>
      </c>
      <c r="M57" s="210">
        <f t="shared" si="2"/>
        <v>0</v>
      </c>
      <c r="N57" s="208">
        <f t="shared" si="1"/>
        <v>0</v>
      </c>
      <c r="O57" s="70"/>
      <c r="P57" s="70"/>
      <c r="Q57" s="70"/>
      <c r="R57" s="70"/>
      <c r="S57" s="70"/>
      <c r="T57" s="70"/>
      <c r="U57" s="70"/>
      <c r="V57" s="70"/>
      <c r="W57" s="70"/>
      <c r="X57" s="70"/>
      <c r="Y57" s="70"/>
      <c r="Z57" s="70"/>
      <c r="AA57" s="70"/>
      <c r="AB57" s="70"/>
      <c r="AC57" s="70"/>
      <c r="AD57" s="70"/>
      <c r="AE57" s="70"/>
      <c r="AF57" s="70"/>
      <c r="AG57" s="70"/>
      <c r="AH57" s="70"/>
      <c r="AI57" s="70"/>
      <c r="AJ57" s="70"/>
      <c r="AK57" s="70"/>
      <c r="AL57" s="70"/>
      <c r="AM57" s="70"/>
      <c r="AN57" s="70"/>
      <c r="AO57" s="70"/>
      <c r="AP57" s="70"/>
      <c r="AQ57" s="70"/>
      <c r="AR57" s="70"/>
      <c r="AS57" s="70"/>
      <c r="AT57" s="70"/>
      <c r="AU57" s="70"/>
      <c r="AV57" s="70"/>
      <c r="AW57" s="70"/>
      <c r="AX57" s="70"/>
      <c r="AY57" s="70"/>
      <c r="AZ57" s="70"/>
    </row>
    <row r="58" spans="1:52" s="83" customFormat="1" ht="23.25" customHeight="1" x14ac:dyDescent="0.25">
      <c r="A58" s="70"/>
      <c r="B58" s="292"/>
      <c r="C58" s="108" t="s">
        <v>307</v>
      </c>
      <c r="D58" s="194" t="s">
        <v>21</v>
      </c>
      <c r="E58" s="193" t="s">
        <v>533</v>
      </c>
      <c r="F58" s="105" t="s">
        <v>308</v>
      </c>
      <c r="G58" s="106"/>
      <c r="H58" s="106" t="s">
        <v>13</v>
      </c>
      <c r="I58" s="8">
        <v>2736</v>
      </c>
      <c r="J58" s="10"/>
      <c r="K58" s="208">
        <f t="shared" si="0"/>
        <v>0</v>
      </c>
      <c r="L58" s="101">
        <v>0</v>
      </c>
      <c r="M58" s="210">
        <f t="shared" si="2"/>
        <v>0</v>
      </c>
      <c r="N58" s="208">
        <f t="shared" si="1"/>
        <v>0</v>
      </c>
      <c r="O58" s="70"/>
      <c r="P58" s="70"/>
      <c r="Q58" s="70"/>
      <c r="R58" s="70"/>
      <c r="S58" s="70"/>
      <c r="T58" s="70"/>
      <c r="U58" s="70"/>
      <c r="V58" s="70"/>
      <c r="W58" s="70"/>
      <c r="X58" s="70"/>
      <c r="Y58" s="70"/>
      <c r="Z58" s="70"/>
      <c r="AA58" s="70"/>
      <c r="AB58" s="70"/>
      <c r="AC58" s="70"/>
      <c r="AD58" s="70"/>
      <c r="AE58" s="70"/>
      <c r="AF58" s="70"/>
      <c r="AG58" s="70"/>
      <c r="AH58" s="70"/>
      <c r="AI58" s="70"/>
      <c r="AJ58" s="70"/>
      <c r="AK58" s="70"/>
      <c r="AL58" s="70"/>
      <c r="AM58" s="70"/>
      <c r="AN58" s="70"/>
      <c r="AO58" s="70"/>
      <c r="AP58" s="70"/>
      <c r="AQ58" s="70"/>
      <c r="AR58" s="70"/>
      <c r="AS58" s="70"/>
      <c r="AT58" s="70"/>
      <c r="AU58" s="70"/>
      <c r="AV58" s="70"/>
      <c r="AW58" s="70"/>
      <c r="AX58" s="70"/>
      <c r="AY58" s="70"/>
      <c r="AZ58" s="70"/>
    </row>
    <row r="59" spans="1:52" s="83" customFormat="1" ht="23.25" customHeight="1" x14ac:dyDescent="0.25">
      <c r="A59" s="70"/>
      <c r="B59" s="292"/>
      <c r="C59" s="108" t="s">
        <v>309</v>
      </c>
      <c r="D59" s="194" t="s">
        <v>21</v>
      </c>
      <c r="E59" s="193" t="s">
        <v>533</v>
      </c>
      <c r="F59" s="105" t="s">
        <v>310</v>
      </c>
      <c r="G59" s="106"/>
      <c r="H59" s="106" t="s">
        <v>13</v>
      </c>
      <c r="I59" s="8">
        <v>166</v>
      </c>
      <c r="J59" s="10"/>
      <c r="K59" s="208">
        <f t="shared" si="0"/>
        <v>0</v>
      </c>
      <c r="L59" s="101">
        <v>0</v>
      </c>
      <c r="M59" s="210">
        <f t="shared" si="2"/>
        <v>0</v>
      </c>
      <c r="N59" s="208">
        <f t="shared" si="1"/>
        <v>0</v>
      </c>
      <c r="O59" s="70"/>
      <c r="P59" s="70"/>
      <c r="Q59" s="70"/>
      <c r="R59" s="70"/>
      <c r="S59" s="70"/>
      <c r="T59" s="70"/>
      <c r="U59" s="70"/>
      <c r="V59" s="70"/>
      <c r="W59" s="70"/>
      <c r="X59" s="70"/>
      <c r="Y59" s="70"/>
      <c r="Z59" s="70"/>
      <c r="AA59" s="70"/>
      <c r="AB59" s="70"/>
      <c r="AC59" s="70"/>
      <c r="AD59" s="70"/>
      <c r="AE59" s="70"/>
      <c r="AF59" s="70"/>
      <c r="AG59" s="70"/>
      <c r="AH59" s="70"/>
      <c r="AI59" s="70"/>
      <c r="AJ59" s="70"/>
      <c r="AK59" s="70"/>
      <c r="AL59" s="70"/>
      <c r="AM59" s="70"/>
      <c r="AN59" s="70"/>
      <c r="AO59" s="70"/>
      <c r="AP59" s="70"/>
      <c r="AQ59" s="70"/>
      <c r="AR59" s="70"/>
      <c r="AS59" s="70"/>
      <c r="AT59" s="70"/>
      <c r="AU59" s="70"/>
      <c r="AV59" s="70"/>
      <c r="AW59" s="70"/>
      <c r="AX59" s="70"/>
      <c r="AY59" s="70"/>
      <c r="AZ59" s="70"/>
    </row>
    <row r="60" spans="1:52" s="83" customFormat="1" ht="23.25" customHeight="1" x14ac:dyDescent="0.25">
      <c r="A60" s="70"/>
      <c r="B60" s="292"/>
      <c r="C60" s="108" t="s">
        <v>311</v>
      </c>
      <c r="D60" s="194" t="s">
        <v>21</v>
      </c>
      <c r="E60" s="193" t="s">
        <v>533</v>
      </c>
      <c r="F60" s="105" t="s">
        <v>312</v>
      </c>
      <c r="G60" s="106"/>
      <c r="H60" s="106" t="s">
        <v>13</v>
      </c>
      <c r="I60" s="8">
        <v>201</v>
      </c>
      <c r="J60" s="10"/>
      <c r="K60" s="208">
        <f t="shared" si="0"/>
        <v>0</v>
      </c>
      <c r="L60" s="101">
        <v>0</v>
      </c>
      <c r="M60" s="210">
        <f t="shared" si="2"/>
        <v>0</v>
      </c>
      <c r="N60" s="208">
        <f t="shared" si="1"/>
        <v>0</v>
      </c>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row>
    <row r="61" spans="1:52" s="83" customFormat="1" ht="23.25" customHeight="1" x14ac:dyDescent="0.25">
      <c r="A61" s="70"/>
      <c r="B61" s="292"/>
      <c r="C61" s="102" t="s">
        <v>313</v>
      </c>
      <c r="D61" s="104" t="s">
        <v>21</v>
      </c>
      <c r="E61" s="193" t="s">
        <v>533</v>
      </c>
      <c r="F61" s="105" t="s">
        <v>314</v>
      </c>
      <c r="G61" s="106"/>
      <c r="H61" s="106" t="s">
        <v>13</v>
      </c>
      <c r="I61" s="8">
        <v>253</v>
      </c>
      <c r="J61" s="10"/>
      <c r="K61" s="208">
        <f t="shared" si="0"/>
        <v>0</v>
      </c>
      <c r="L61" s="101">
        <v>0</v>
      </c>
      <c r="M61" s="210">
        <f t="shared" si="2"/>
        <v>0</v>
      </c>
      <c r="N61" s="208">
        <f t="shared" si="1"/>
        <v>0</v>
      </c>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row>
    <row r="62" spans="1:52" s="83" customFormat="1" ht="23.25" customHeight="1" x14ac:dyDescent="0.25">
      <c r="A62" s="70"/>
      <c r="B62" s="293"/>
      <c r="C62" s="102" t="s">
        <v>315</v>
      </c>
      <c r="D62" s="104" t="s">
        <v>21</v>
      </c>
      <c r="E62" s="193" t="s">
        <v>533</v>
      </c>
      <c r="F62" s="105" t="s">
        <v>316</v>
      </c>
      <c r="G62" s="106"/>
      <c r="H62" s="106" t="s">
        <v>13</v>
      </c>
      <c r="I62" s="8">
        <v>473</v>
      </c>
      <c r="J62" s="10"/>
      <c r="K62" s="208">
        <f t="shared" si="0"/>
        <v>0</v>
      </c>
      <c r="L62" s="101">
        <v>0</v>
      </c>
      <c r="M62" s="210">
        <f t="shared" si="2"/>
        <v>0</v>
      </c>
      <c r="N62" s="208">
        <f t="shared" si="1"/>
        <v>0</v>
      </c>
      <c r="O62" s="70"/>
      <c r="P62" s="70"/>
      <c r="Q62" s="70"/>
      <c r="R62" s="70"/>
      <c r="S62" s="70"/>
      <c r="T62" s="70"/>
      <c r="U62" s="70"/>
      <c r="V62" s="70"/>
      <c r="W62" s="70"/>
      <c r="X62" s="70"/>
      <c r="Y62" s="70"/>
      <c r="Z62" s="70"/>
      <c r="AA62" s="70"/>
      <c r="AB62" s="70"/>
      <c r="AC62" s="70"/>
      <c r="AD62" s="70"/>
      <c r="AE62" s="70"/>
      <c r="AF62" s="70"/>
      <c r="AG62" s="70"/>
      <c r="AH62" s="70"/>
      <c r="AI62" s="70"/>
      <c r="AJ62" s="70"/>
      <c r="AK62" s="70"/>
      <c r="AL62" s="70"/>
      <c r="AM62" s="70"/>
      <c r="AN62" s="70"/>
      <c r="AO62" s="70"/>
      <c r="AP62" s="70"/>
      <c r="AQ62" s="70"/>
      <c r="AR62" s="70"/>
      <c r="AS62" s="70"/>
      <c r="AT62" s="70"/>
      <c r="AU62" s="70"/>
      <c r="AV62" s="70"/>
      <c r="AW62" s="70"/>
      <c r="AX62" s="70"/>
      <c r="AY62" s="70"/>
      <c r="AZ62" s="70"/>
    </row>
    <row r="63" spans="1:52" s="83" customFormat="1" ht="23.25" customHeight="1" x14ac:dyDescent="0.25">
      <c r="A63" s="70"/>
      <c r="B63" s="291" t="s">
        <v>236</v>
      </c>
      <c r="C63" s="102" t="s">
        <v>317</v>
      </c>
      <c r="D63" s="104" t="s">
        <v>21</v>
      </c>
      <c r="E63" s="193" t="s">
        <v>533</v>
      </c>
      <c r="F63" s="108" t="s">
        <v>482</v>
      </c>
      <c r="G63" s="106"/>
      <c r="H63" s="106" t="s">
        <v>13</v>
      </c>
      <c r="I63" s="8">
        <v>78</v>
      </c>
      <c r="J63" s="10"/>
      <c r="K63" s="208">
        <f t="shared" si="0"/>
        <v>0</v>
      </c>
      <c r="L63" s="101">
        <v>0</v>
      </c>
      <c r="M63" s="210">
        <f t="shared" si="2"/>
        <v>0</v>
      </c>
      <c r="N63" s="208">
        <f t="shared" si="1"/>
        <v>0</v>
      </c>
      <c r="O63" s="70"/>
      <c r="P63" s="70"/>
      <c r="Q63" s="70"/>
      <c r="R63" s="70"/>
      <c r="S63" s="70"/>
      <c r="T63" s="70"/>
      <c r="U63" s="70"/>
      <c r="V63" s="70"/>
      <c r="W63" s="70"/>
      <c r="X63" s="70"/>
      <c r="Y63" s="70"/>
      <c r="Z63" s="70"/>
      <c r="AA63" s="70"/>
      <c r="AB63" s="70"/>
      <c r="AC63" s="70"/>
      <c r="AD63" s="70"/>
      <c r="AE63" s="70"/>
      <c r="AF63" s="70"/>
      <c r="AG63" s="70"/>
      <c r="AH63" s="70"/>
      <c r="AI63" s="70"/>
      <c r="AJ63" s="70"/>
      <c r="AK63" s="70"/>
      <c r="AL63" s="70"/>
      <c r="AM63" s="70"/>
      <c r="AN63" s="70"/>
      <c r="AO63" s="70"/>
      <c r="AP63" s="70"/>
      <c r="AQ63" s="70"/>
      <c r="AR63" s="70"/>
      <c r="AS63" s="70"/>
      <c r="AT63" s="70"/>
      <c r="AU63" s="70"/>
      <c r="AV63" s="70"/>
      <c r="AW63" s="70"/>
      <c r="AX63" s="70"/>
      <c r="AY63" s="70"/>
      <c r="AZ63" s="70"/>
    </row>
    <row r="64" spans="1:52" s="83" customFormat="1" ht="23.25" customHeight="1" x14ac:dyDescent="0.25">
      <c r="A64" s="70"/>
      <c r="B64" s="292"/>
      <c r="C64" s="102" t="s">
        <v>318</v>
      </c>
      <c r="D64" s="104" t="s">
        <v>21</v>
      </c>
      <c r="E64" s="193" t="s">
        <v>533</v>
      </c>
      <c r="F64" s="108" t="s">
        <v>319</v>
      </c>
      <c r="G64" s="106"/>
      <c r="H64" s="106" t="s">
        <v>13</v>
      </c>
      <c r="I64" s="8">
        <v>148</v>
      </c>
      <c r="J64" s="10"/>
      <c r="K64" s="208">
        <f t="shared" si="0"/>
        <v>0</v>
      </c>
      <c r="L64" s="101">
        <v>0</v>
      </c>
      <c r="M64" s="210">
        <f t="shared" si="2"/>
        <v>0</v>
      </c>
      <c r="N64" s="208">
        <f t="shared" si="1"/>
        <v>0</v>
      </c>
      <c r="O64" s="70"/>
      <c r="P64" s="70"/>
      <c r="Q64" s="70"/>
      <c r="R64" s="70"/>
      <c r="S64" s="70"/>
      <c r="T64" s="70"/>
      <c r="U64" s="70"/>
      <c r="V64" s="70"/>
      <c r="W64" s="70"/>
      <c r="X64" s="70"/>
      <c r="Y64" s="70"/>
      <c r="Z64" s="70"/>
      <c r="AA64" s="70"/>
      <c r="AB64" s="70"/>
      <c r="AC64" s="70"/>
      <c r="AD64" s="70"/>
      <c r="AE64" s="70"/>
      <c r="AF64" s="70"/>
      <c r="AG64" s="70"/>
      <c r="AH64" s="70"/>
      <c r="AI64" s="70"/>
      <c r="AJ64" s="70"/>
      <c r="AK64" s="70"/>
      <c r="AL64" s="70"/>
      <c r="AM64" s="70"/>
      <c r="AN64" s="70"/>
      <c r="AO64" s="70"/>
      <c r="AP64" s="70"/>
      <c r="AQ64" s="70"/>
      <c r="AR64" s="70"/>
      <c r="AS64" s="70"/>
      <c r="AT64" s="70"/>
      <c r="AU64" s="70"/>
      <c r="AV64" s="70"/>
      <c r="AW64" s="70"/>
      <c r="AX64" s="70"/>
      <c r="AY64" s="70"/>
      <c r="AZ64" s="70"/>
    </row>
    <row r="65" spans="1:52" s="83" customFormat="1" ht="23.25" customHeight="1" x14ac:dyDescent="0.25">
      <c r="A65" s="70"/>
      <c r="B65" s="292"/>
      <c r="C65" s="97" t="s">
        <v>320</v>
      </c>
      <c r="D65" s="104" t="s">
        <v>21</v>
      </c>
      <c r="E65" s="193" t="s">
        <v>533</v>
      </c>
      <c r="F65" s="108" t="s">
        <v>321</v>
      </c>
      <c r="G65" s="106"/>
      <c r="H65" s="106" t="s">
        <v>13</v>
      </c>
      <c r="I65" s="8">
        <v>290</v>
      </c>
      <c r="J65" s="10"/>
      <c r="K65" s="208">
        <f t="shared" si="0"/>
        <v>0</v>
      </c>
      <c r="L65" s="101">
        <v>0</v>
      </c>
      <c r="M65" s="210">
        <f t="shared" si="2"/>
        <v>0</v>
      </c>
      <c r="N65" s="208">
        <f t="shared" si="1"/>
        <v>0</v>
      </c>
      <c r="O65" s="70"/>
      <c r="P65" s="70"/>
      <c r="Q65" s="70"/>
      <c r="R65" s="70"/>
      <c r="S65" s="70"/>
      <c r="T65" s="70"/>
      <c r="U65" s="70"/>
      <c r="V65" s="70"/>
      <c r="W65" s="70"/>
      <c r="X65" s="70"/>
      <c r="Y65" s="70"/>
      <c r="Z65" s="70"/>
      <c r="AA65" s="70"/>
      <c r="AB65" s="70"/>
      <c r="AC65" s="70"/>
      <c r="AD65" s="70"/>
      <c r="AE65" s="70"/>
      <c r="AF65" s="70"/>
      <c r="AG65" s="70"/>
      <c r="AH65" s="70"/>
      <c r="AI65" s="70"/>
      <c r="AJ65" s="70"/>
      <c r="AK65" s="70"/>
      <c r="AL65" s="70"/>
      <c r="AM65" s="70"/>
      <c r="AN65" s="70"/>
      <c r="AO65" s="70"/>
      <c r="AP65" s="70"/>
      <c r="AQ65" s="70"/>
      <c r="AR65" s="70"/>
      <c r="AS65" s="70"/>
      <c r="AT65" s="70"/>
      <c r="AU65" s="70"/>
      <c r="AV65" s="70"/>
      <c r="AW65" s="70"/>
      <c r="AX65" s="70"/>
      <c r="AY65" s="70"/>
      <c r="AZ65" s="70"/>
    </row>
    <row r="66" spans="1:52" s="83" customFormat="1" ht="23.25" customHeight="1" x14ac:dyDescent="0.25">
      <c r="A66" s="70"/>
      <c r="B66" s="292"/>
      <c r="C66" s="97" t="s">
        <v>322</v>
      </c>
      <c r="D66" s="104" t="s">
        <v>21</v>
      </c>
      <c r="E66" s="193" t="s">
        <v>533</v>
      </c>
      <c r="F66" s="108" t="s">
        <v>323</v>
      </c>
      <c r="G66" s="106"/>
      <c r="H66" s="106" t="s">
        <v>13</v>
      </c>
      <c r="I66" s="8">
        <v>961</v>
      </c>
      <c r="J66" s="10"/>
      <c r="K66" s="208">
        <f t="shared" si="0"/>
        <v>0</v>
      </c>
      <c r="L66" s="101">
        <v>0</v>
      </c>
      <c r="M66" s="210">
        <f t="shared" si="2"/>
        <v>0</v>
      </c>
      <c r="N66" s="208">
        <f t="shared" si="1"/>
        <v>0</v>
      </c>
      <c r="O66" s="70"/>
      <c r="P66" s="70"/>
      <c r="Q66" s="70"/>
      <c r="R66" s="70"/>
      <c r="S66" s="70"/>
      <c r="T66" s="70"/>
      <c r="U66" s="70"/>
      <c r="V66" s="70"/>
      <c r="W66" s="70"/>
      <c r="X66" s="70"/>
      <c r="Y66" s="70"/>
      <c r="Z66" s="70"/>
      <c r="AA66" s="70"/>
      <c r="AB66" s="70"/>
      <c r="AC66" s="70"/>
      <c r="AD66" s="70"/>
      <c r="AE66" s="70"/>
      <c r="AF66" s="70"/>
      <c r="AG66" s="70"/>
      <c r="AH66" s="70"/>
      <c r="AI66" s="70"/>
      <c r="AJ66" s="70"/>
      <c r="AK66" s="70"/>
      <c r="AL66" s="70"/>
      <c r="AM66" s="70"/>
      <c r="AN66" s="70"/>
      <c r="AO66" s="70"/>
      <c r="AP66" s="70"/>
      <c r="AQ66" s="70"/>
      <c r="AR66" s="70"/>
      <c r="AS66" s="70"/>
      <c r="AT66" s="70"/>
      <c r="AU66" s="70"/>
      <c r="AV66" s="70"/>
      <c r="AW66" s="70"/>
      <c r="AX66" s="70"/>
      <c r="AY66" s="70"/>
      <c r="AZ66" s="70"/>
    </row>
    <row r="67" spans="1:52" s="83" customFormat="1" ht="23.25" customHeight="1" x14ac:dyDescent="0.25">
      <c r="A67" s="70"/>
      <c r="B67" s="292"/>
      <c r="C67" s="97" t="s">
        <v>324</v>
      </c>
      <c r="D67" s="104" t="s">
        <v>21</v>
      </c>
      <c r="E67" s="193" t="s">
        <v>533</v>
      </c>
      <c r="F67" s="108" t="s">
        <v>325</v>
      </c>
      <c r="G67" s="106"/>
      <c r="H67" s="106" t="s">
        <v>13</v>
      </c>
      <c r="I67" s="8">
        <v>976</v>
      </c>
      <c r="J67" s="10"/>
      <c r="K67" s="208">
        <f t="shared" si="0"/>
        <v>0</v>
      </c>
      <c r="L67" s="101">
        <v>0</v>
      </c>
      <c r="M67" s="210">
        <f t="shared" si="2"/>
        <v>0</v>
      </c>
      <c r="N67" s="208">
        <f t="shared" si="1"/>
        <v>0</v>
      </c>
      <c r="O67" s="70"/>
      <c r="P67" s="70"/>
      <c r="Q67" s="70"/>
      <c r="R67" s="70"/>
      <c r="S67" s="70"/>
      <c r="T67" s="70"/>
      <c r="U67" s="70"/>
      <c r="V67" s="70"/>
      <c r="W67" s="70"/>
      <c r="X67" s="70"/>
      <c r="Y67" s="70"/>
      <c r="Z67" s="70"/>
      <c r="AA67" s="70"/>
      <c r="AB67" s="70"/>
      <c r="AC67" s="70"/>
      <c r="AD67" s="70"/>
      <c r="AE67" s="70"/>
      <c r="AF67" s="70"/>
      <c r="AG67" s="70"/>
      <c r="AH67" s="70"/>
      <c r="AI67" s="70"/>
      <c r="AJ67" s="70"/>
      <c r="AK67" s="70"/>
      <c r="AL67" s="70"/>
      <c r="AM67" s="70"/>
      <c r="AN67" s="70"/>
      <c r="AO67" s="70"/>
      <c r="AP67" s="70"/>
      <c r="AQ67" s="70"/>
      <c r="AR67" s="70"/>
      <c r="AS67" s="70"/>
      <c r="AT67" s="70"/>
      <c r="AU67" s="70"/>
      <c r="AV67" s="70"/>
      <c r="AW67" s="70"/>
      <c r="AX67" s="70"/>
      <c r="AY67" s="70"/>
      <c r="AZ67" s="70"/>
    </row>
    <row r="68" spans="1:52" s="83" customFormat="1" ht="23.25" customHeight="1" x14ac:dyDescent="0.25">
      <c r="A68" s="70"/>
      <c r="B68" s="292"/>
      <c r="C68" s="97" t="s">
        <v>326</v>
      </c>
      <c r="D68" s="104" t="s">
        <v>21</v>
      </c>
      <c r="E68" s="193" t="s">
        <v>533</v>
      </c>
      <c r="F68" s="108" t="s">
        <v>327</v>
      </c>
      <c r="G68" s="106"/>
      <c r="H68" s="106" t="s">
        <v>13</v>
      </c>
      <c r="I68" s="8">
        <v>1226</v>
      </c>
      <c r="J68" s="10"/>
      <c r="K68" s="208">
        <f t="shared" si="0"/>
        <v>0</v>
      </c>
      <c r="L68" s="101">
        <v>0</v>
      </c>
      <c r="M68" s="210">
        <f t="shared" si="2"/>
        <v>0</v>
      </c>
      <c r="N68" s="208">
        <f t="shared" si="1"/>
        <v>0</v>
      </c>
      <c r="O68" s="70"/>
      <c r="P68" s="70"/>
      <c r="Q68" s="70"/>
      <c r="R68" s="70"/>
      <c r="S68" s="70"/>
      <c r="T68" s="70"/>
      <c r="U68" s="70"/>
      <c r="V68" s="70"/>
      <c r="W68" s="70"/>
      <c r="X68" s="70"/>
      <c r="Y68" s="70"/>
      <c r="Z68" s="70"/>
      <c r="AA68" s="70"/>
      <c r="AB68" s="70"/>
      <c r="AC68" s="70"/>
      <c r="AD68" s="70"/>
      <c r="AE68" s="70"/>
      <c r="AF68" s="70"/>
      <c r="AG68" s="70"/>
      <c r="AH68" s="70"/>
      <c r="AI68" s="70"/>
      <c r="AJ68" s="70"/>
      <c r="AK68" s="70"/>
      <c r="AL68" s="70"/>
      <c r="AM68" s="70"/>
      <c r="AN68" s="70"/>
      <c r="AO68" s="70"/>
      <c r="AP68" s="70"/>
      <c r="AQ68" s="70"/>
      <c r="AR68" s="70"/>
      <c r="AS68" s="70"/>
      <c r="AT68" s="70"/>
      <c r="AU68" s="70"/>
      <c r="AV68" s="70"/>
      <c r="AW68" s="70"/>
      <c r="AX68" s="70"/>
      <c r="AY68" s="70"/>
      <c r="AZ68" s="70"/>
    </row>
    <row r="69" spans="1:52" s="83" customFormat="1" ht="23.25" customHeight="1" x14ac:dyDescent="0.25">
      <c r="A69" s="70"/>
      <c r="B69" s="292"/>
      <c r="C69" s="97" t="s">
        <v>328</v>
      </c>
      <c r="D69" s="104" t="s">
        <v>21</v>
      </c>
      <c r="E69" s="193" t="s">
        <v>533</v>
      </c>
      <c r="F69" s="108" t="s">
        <v>329</v>
      </c>
      <c r="G69" s="106"/>
      <c r="H69" s="106" t="s">
        <v>13</v>
      </c>
      <c r="I69" s="8">
        <v>2717</v>
      </c>
      <c r="J69" s="10"/>
      <c r="K69" s="208">
        <f t="shared" si="0"/>
        <v>0</v>
      </c>
      <c r="L69" s="101">
        <v>0</v>
      </c>
      <c r="M69" s="210">
        <f t="shared" si="2"/>
        <v>0</v>
      </c>
      <c r="N69" s="208">
        <f t="shared" si="1"/>
        <v>0</v>
      </c>
      <c r="O69" s="70"/>
      <c r="P69" s="70"/>
      <c r="Q69" s="70"/>
      <c r="R69" s="70"/>
      <c r="S69" s="70"/>
      <c r="T69" s="70"/>
      <c r="U69" s="70"/>
      <c r="V69" s="70"/>
      <c r="W69" s="70"/>
      <c r="X69" s="70"/>
      <c r="Y69" s="70"/>
      <c r="Z69" s="70"/>
      <c r="AA69" s="70"/>
      <c r="AB69" s="70"/>
      <c r="AC69" s="70"/>
      <c r="AD69" s="70"/>
      <c r="AE69" s="70"/>
      <c r="AF69" s="70"/>
      <c r="AG69" s="70"/>
      <c r="AH69" s="70"/>
      <c r="AI69" s="70"/>
      <c r="AJ69" s="70"/>
      <c r="AK69" s="70"/>
      <c r="AL69" s="70"/>
      <c r="AM69" s="70"/>
      <c r="AN69" s="70"/>
      <c r="AO69" s="70"/>
      <c r="AP69" s="70"/>
      <c r="AQ69" s="70"/>
      <c r="AR69" s="70"/>
      <c r="AS69" s="70"/>
      <c r="AT69" s="70"/>
      <c r="AU69" s="70"/>
      <c r="AV69" s="70"/>
      <c r="AW69" s="70"/>
      <c r="AX69" s="70"/>
      <c r="AY69" s="70"/>
      <c r="AZ69" s="70"/>
    </row>
    <row r="70" spans="1:52" s="83" customFormat="1" ht="23.25" customHeight="1" x14ac:dyDescent="0.25">
      <c r="A70" s="70"/>
      <c r="B70" s="292"/>
      <c r="C70" s="97" t="s">
        <v>330</v>
      </c>
      <c r="D70" s="104" t="s">
        <v>21</v>
      </c>
      <c r="E70" s="193" t="s">
        <v>533</v>
      </c>
      <c r="F70" s="108" t="s">
        <v>331</v>
      </c>
      <c r="G70" s="106"/>
      <c r="H70" s="106" t="s">
        <v>13</v>
      </c>
      <c r="I70" s="8">
        <v>3185</v>
      </c>
      <c r="J70" s="10"/>
      <c r="K70" s="208">
        <f t="shared" si="0"/>
        <v>0</v>
      </c>
      <c r="L70" s="101">
        <v>0</v>
      </c>
      <c r="M70" s="210">
        <f t="shared" si="2"/>
        <v>0</v>
      </c>
      <c r="N70" s="208">
        <f t="shared" si="1"/>
        <v>0</v>
      </c>
      <c r="O70" s="70"/>
      <c r="P70" s="70"/>
      <c r="Q70" s="70"/>
      <c r="R70" s="70"/>
      <c r="S70" s="70"/>
      <c r="T70" s="70"/>
      <c r="U70" s="70"/>
      <c r="V70" s="70"/>
      <c r="W70" s="70"/>
      <c r="X70" s="70"/>
      <c r="Y70" s="70"/>
      <c r="Z70" s="70"/>
      <c r="AA70" s="70"/>
      <c r="AB70" s="70"/>
      <c r="AC70" s="70"/>
      <c r="AD70" s="70"/>
      <c r="AE70" s="70"/>
      <c r="AF70" s="70"/>
      <c r="AG70" s="70"/>
      <c r="AH70" s="70"/>
      <c r="AI70" s="70"/>
      <c r="AJ70" s="70"/>
      <c r="AK70" s="70"/>
      <c r="AL70" s="70"/>
      <c r="AM70" s="70"/>
      <c r="AN70" s="70"/>
      <c r="AO70" s="70"/>
      <c r="AP70" s="70"/>
      <c r="AQ70" s="70"/>
      <c r="AR70" s="70"/>
      <c r="AS70" s="70"/>
      <c r="AT70" s="70"/>
      <c r="AU70" s="70"/>
      <c r="AV70" s="70"/>
      <c r="AW70" s="70"/>
      <c r="AX70" s="70"/>
      <c r="AY70" s="70"/>
      <c r="AZ70" s="70"/>
    </row>
    <row r="71" spans="1:52" s="83" customFormat="1" ht="23.25" customHeight="1" x14ac:dyDescent="0.25">
      <c r="A71" s="70"/>
      <c r="B71" s="292"/>
      <c r="C71" s="102" t="s">
        <v>332</v>
      </c>
      <c r="D71" s="104" t="s">
        <v>21</v>
      </c>
      <c r="E71" s="193" t="s">
        <v>533</v>
      </c>
      <c r="F71" s="108" t="s">
        <v>333</v>
      </c>
      <c r="G71" s="106"/>
      <c r="H71" s="106" t="s">
        <v>13</v>
      </c>
      <c r="I71" s="8">
        <v>2131</v>
      </c>
      <c r="J71" s="10"/>
      <c r="K71" s="208">
        <f t="shared" si="0"/>
        <v>0</v>
      </c>
      <c r="L71" s="101">
        <v>0</v>
      </c>
      <c r="M71" s="210">
        <f t="shared" si="2"/>
        <v>0</v>
      </c>
      <c r="N71" s="208">
        <f t="shared" si="1"/>
        <v>0</v>
      </c>
      <c r="O71" s="70"/>
      <c r="P71" s="70"/>
      <c r="Q71" s="70"/>
      <c r="R71" s="70"/>
      <c r="S71" s="70"/>
      <c r="T71" s="70"/>
      <c r="U71" s="70"/>
      <c r="V71" s="70"/>
      <c r="W71" s="70"/>
      <c r="X71" s="70"/>
      <c r="Y71" s="70"/>
      <c r="Z71" s="70"/>
      <c r="AA71" s="70"/>
      <c r="AB71" s="70"/>
      <c r="AC71" s="70"/>
      <c r="AD71" s="70"/>
      <c r="AE71" s="70"/>
      <c r="AF71" s="70"/>
      <c r="AG71" s="70"/>
      <c r="AH71" s="70"/>
      <c r="AI71" s="70"/>
      <c r="AJ71" s="70"/>
      <c r="AK71" s="70"/>
      <c r="AL71" s="70"/>
      <c r="AM71" s="70"/>
      <c r="AN71" s="70"/>
      <c r="AO71" s="70"/>
      <c r="AP71" s="70"/>
      <c r="AQ71" s="70"/>
      <c r="AR71" s="70"/>
      <c r="AS71" s="70"/>
      <c r="AT71" s="70"/>
      <c r="AU71" s="70"/>
      <c r="AV71" s="70"/>
      <c r="AW71" s="70"/>
      <c r="AX71" s="70"/>
      <c r="AY71" s="70"/>
      <c r="AZ71" s="70"/>
    </row>
    <row r="72" spans="1:52" s="83" customFormat="1" ht="23.25" customHeight="1" x14ac:dyDescent="0.25">
      <c r="A72" s="70"/>
      <c r="B72" s="292"/>
      <c r="C72" s="102" t="s">
        <v>334</v>
      </c>
      <c r="D72" s="104" t="s">
        <v>21</v>
      </c>
      <c r="E72" s="193" t="s">
        <v>533</v>
      </c>
      <c r="F72" s="108" t="s">
        <v>335</v>
      </c>
      <c r="G72" s="106"/>
      <c r="H72" s="106" t="s">
        <v>13</v>
      </c>
      <c r="I72" s="8">
        <v>3200</v>
      </c>
      <c r="J72" s="10"/>
      <c r="K72" s="208">
        <f t="shared" si="0"/>
        <v>0</v>
      </c>
      <c r="L72" s="101">
        <v>0</v>
      </c>
      <c r="M72" s="210">
        <f t="shared" si="2"/>
        <v>0</v>
      </c>
      <c r="N72" s="208">
        <f t="shared" si="1"/>
        <v>0</v>
      </c>
      <c r="O72" s="70"/>
      <c r="P72" s="70"/>
      <c r="Q72" s="70"/>
      <c r="R72" s="70"/>
      <c r="S72" s="70"/>
      <c r="T72" s="70"/>
      <c r="U72" s="70"/>
      <c r="V72" s="70"/>
      <c r="W72" s="70"/>
      <c r="X72" s="70"/>
      <c r="Y72" s="70"/>
      <c r="Z72" s="70"/>
      <c r="AA72" s="70"/>
      <c r="AB72" s="70"/>
      <c r="AC72" s="70"/>
      <c r="AD72" s="70"/>
      <c r="AE72" s="70"/>
      <c r="AF72" s="70"/>
      <c r="AG72" s="70"/>
      <c r="AH72" s="70"/>
      <c r="AI72" s="70"/>
      <c r="AJ72" s="70"/>
      <c r="AK72" s="70"/>
      <c r="AL72" s="70"/>
      <c r="AM72" s="70"/>
      <c r="AN72" s="70"/>
      <c r="AO72" s="70"/>
      <c r="AP72" s="70"/>
      <c r="AQ72" s="70"/>
      <c r="AR72" s="70"/>
      <c r="AS72" s="70"/>
      <c r="AT72" s="70"/>
      <c r="AU72" s="70"/>
      <c r="AV72" s="70"/>
      <c r="AW72" s="70"/>
      <c r="AX72" s="70"/>
      <c r="AY72" s="70"/>
      <c r="AZ72" s="70"/>
    </row>
    <row r="73" spans="1:52" s="83" customFormat="1" ht="23.25" customHeight="1" x14ac:dyDescent="0.25">
      <c r="A73" s="70"/>
      <c r="B73" s="293"/>
      <c r="C73" s="102" t="s">
        <v>336</v>
      </c>
      <c r="D73" s="104" t="s">
        <v>21</v>
      </c>
      <c r="E73" s="193" t="s">
        <v>533</v>
      </c>
      <c r="F73" s="108" t="s">
        <v>337</v>
      </c>
      <c r="G73" s="106"/>
      <c r="H73" s="106" t="s">
        <v>13</v>
      </c>
      <c r="I73" s="8">
        <v>3819</v>
      </c>
      <c r="J73" s="10"/>
      <c r="K73" s="208">
        <f t="shared" si="0"/>
        <v>0</v>
      </c>
      <c r="L73" s="101">
        <v>0</v>
      </c>
      <c r="M73" s="210">
        <f t="shared" si="2"/>
        <v>0</v>
      </c>
      <c r="N73" s="208">
        <f t="shared" si="1"/>
        <v>0</v>
      </c>
      <c r="O73" s="70"/>
      <c r="P73" s="70"/>
      <c r="Q73" s="70"/>
      <c r="R73" s="70"/>
      <c r="S73" s="70"/>
      <c r="T73" s="70"/>
      <c r="U73" s="70"/>
      <c r="V73" s="70"/>
      <c r="W73" s="70"/>
      <c r="X73" s="70"/>
      <c r="Y73" s="70"/>
      <c r="Z73" s="70"/>
      <c r="AA73" s="70"/>
      <c r="AB73" s="70"/>
      <c r="AC73" s="70"/>
      <c r="AD73" s="70"/>
      <c r="AE73" s="70"/>
      <c r="AF73" s="70"/>
      <c r="AG73" s="70"/>
      <c r="AH73" s="70"/>
      <c r="AI73" s="70"/>
      <c r="AJ73" s="70"/>
      <c r="AK73" s="70"/>
      <c r="AL73" s="70"/>
      <c r="AM73" s="70"/>
      <c r="AN73" s="70"/>
      <c r="AO73" s="70"/>
      <c r="AP73" s="70"/>
      <c r="AQ73" s="70"/>
      <c r="AR73" s="70"/>
      <c r="AS73" s="70"/>
      <c r="AT73" s="70"/>
      <c r="AU73" s="70"/>
      <c r="AV73" s="70"/>
      <c r="AW73" s="70"/>
      <c r="AX73" s="70"/>
      <c r="AY73" s="70"/>
      <c r="AZ73" s="70"/>
    </row>
    <row r="74" spans="1:52" s="83" customFormat="1" ht="23.25" customHeight="1" x14ac:dyDescent="0.25">
      <c r="A74" s="70" t="s">
        <v>338</v>
      </c>
      <c r="B74" s="289" t="s">
        <v>339</v>
      </c>
      <c r="C74" s="108" t="s">
        <v>553</v>
      </c>
      <c r="D74" s="109" t="s">
        <v>21</v>
      </c>
      <c r="E74" s="193" t="s">
        <v>534</v>
      </c>
      <c r="F74" s="99" t="s">
        <v>340</v>
      </c>
      <c r="G74" s="100"/>
      <c r="H74" s="100" t="s">
        <v>13</v>
      </c>
      <c r="I74" s="8">
        <v>2200</v>
      </c>
      <c r="J74" s="10"/>
      <c r="K74" s="208">
        <f t="shared" si="0"/>
        <v>0</v>
      </c>
      <c r="L74" s="101">
        <v>0</v>
      </c>
      <c r="M74" s="210">
        <f t="shared" si="2"/>
        <v>0</v>
      </c>
      <c r="N74" s="208">
        <f t="shared" si="1"/>
        <v>0</v>
      </c>
      <c r="O74" s="70"/>
      <c r="P74" s="70"/>
      <c r="Q74" s="70"/>
      <c r="R74" s="70"/>
      <c r="S74" s="70"/>
      <c r="T74" s="70"/>
      <c r="U74" s="70"/>
      <c r="V74" s="70"/>
      <c r="W74" s="70"/>
      <c r="X74" s="70"/>
      <c r="Y74" s="70"/>
      <c r="Z74" s="70"/>
      <c r="AA74" s="70"/>
      <c r="AB74" s="70"/>
      <c r="AC74" s="70"/>
      <c r="AD74" s="70"/>
      <c r="AE74" s="70"/>
      <c r="AF74" s="70"/>
      <c r="AG74" s="70"/>
      <c r="AH74" s="70"/>
      <c r="AI74" s="70"/>
      <c r="AJ74" s="70"/>
      <c r="AK74" s="70"/>
      <c r="AL74" s="70"/>
      <c r="AM74" s="70"/>
      <c r="AN74" s="70"/>
      <c r="AO74" s="70"/>
      <c r="AP74" s="70"/>
      <c r="AQ74" s="70"/>
      <c r="AR74" s="70"/>
      <c r="AS74" s="70"/>
      <c r="AT74" s="70"/>
      <c r="AU74" s="70"/>
      <c r="AV74" s="70"/>
      <c r="AW74" s="70"/>
      <c r="AX74" s="70"/>
      <c r="AY74" s="70"/>
      <c r="AZ74" s="70"/>
    </row>
    <row r="75" spans="1:52" s="83" customFormat="1" ht="23.25" customHeight="1" x14ac:dyDescent="0.25">
      <c r="A75" s="70" t="s">
        <v>341</v>
      </c>
      <c r="B75" s="289"/>
      <c r="C75" s="108" t="s">
        <v>556</v>
      </c>
      <c r="D75" s="109" t="s">
        <v>21</v>
      </c>
      <c r="E75" s="193" t="s">
        <v>534</v>
      </c>
      <c r="F75" s="99" t="s">
        <v>342</v>
      </c>
      <c r="G75" s="100"/>
      <c r="H75" s="100" t="s">
        <v>13</v>
      </c>
      <c r="I75" s="8">
        <v>2200</v>
      </c>
      <c r="J75" s="10"/>
      <c r="K75" s="208">
        <f t="shared" ref="K75:K123" si="3">SUM(I75*J75)</f>
        <v>0</v>
      </c>
      <c r="L75" s="101">
        <v>0</v>
      </c>
      <c r="M75" s="210">
        <f t="shared" si="2"/>
        <v>0</v>
      </c>
      <c r="N75" s="208">
        <f t="shared" si="1"/>
        <v>0</v>
      </c>
      <c r="O75" s="70"/>
      <c r="P75" s="70"/>
      <c r="Q75" s="70"/>
      <c r="R75" s="70"/>
      <c r="S75" s="70"/>
      <c r="T75" s="70"/>
      <c r="U75" s="70"/>
      <c r="V75" s="70"/>
      <c r="W75" s="70"/>
      <c r="X75" s="70"/>
      <c r="Y75" s="70"/>
      <c r="Z75" s="70"/>
      <c r="AA75" s="70"/>
      <c r="AB75" s="70"/>
      <c r="AC75" s="70"/>
      <c r="AD75" s="70"/>
      <c r="AE75" s="70"/>
      <c r="AF75" s="70"/>
      <c r="AG75" s="70"/>
      <c r="AH75" s="70"/>
      <c r="AI75" s="70"/>
      <c r="AJ75" s="70"/>
      <c r="AK75" s="70"/>
      <c r="AL75" s="70"/>
      <c r="AM75" s="70"/>
      <c r="AN75" s="70"/>
      <c r="AO75" s="70"/>
      <c r="AP75" s="70"/>
      <c r="AQ75" s="70"/>
      <c r="AR75" s="70"/>
      <c r="AS75" s="70"/>
      <c r="AT75" s="70"/>
      <c r="AU75" s="70"/>
      <c r="AV75" s="70"/>
      <c r="AW75" s="70"/>
      <c r="AX75" s="70"/>
      <c r="AY75" s="70"/>
      <c r="AZ75" s="70"/>
    </row>
    <row r="76" spans="1:52" s="83" customFormat="1" ht="23.25" customHeight="1" x14ac:dyDescent="0.25">
      <c r="A76" s="70" t="s">
        <v>343</v>
      </c>
      <c r="B76" s="289"/>
      <c r="C76" s="108" t="s">
        <v>554</v>
      </c>
      <c r="D76" s="109" t="s">
        <v>21</v>
      </c>
      <c r="E76" s="193" t="s">
        <v>534</v>
      </c>
      <c r="F76" s="99" t="s">
        <v>344</v>
      </c>
      <c r="G76" s="100"/>
      <c r="H76" s="100" t="s">
        <v>13</v>
      </c>
      <c r="I76" s="8">
        <v>2568</v>
      </c>
      <c r="J76" s="10"/>
      <c r="K76" s="208">
        <f t="shared" si="3"/>
        <v>0</v>
      </c>
      <c r="L76" s="101">
        <v>0</v>
      </c>
      <c r="M76" s="210">
        <f t="shared" ref="M76:M123" si="4">SUM(K76*L76)</f>
        <v>0</v>
      </c>
      <c r="N76" s="208">
        <f t="shared" si="1"/>
        <v>0</v>
      </c>
      <c r="O76" s="70"/>
      <c r="P76" s="70"/>
      <c r="Q76" s="70"/>
      <c r="R76" s="70"/>
      <c r="S76" s="70"/>
      <c r="T76" s="70"/>
      <c r="U76" s="70"/>
      <c r="V76" s="70"/>
      <c r="W76" s="70"/>
      <c r="X76" s="70"/>
      <c r="Y76" s="70"/>
      <c r="Z76" s="70"/>
      <c r="AA76" s="70"/>
      <c r="AB76" s="70"/>
      <c r="AC76" s="70"/>
      <c r="AD76" s="70"/>
      <c r="AE76" s="70"/>
      <c r="AF76" s="70"/>
      <c r="AG76" s="70"/>
      <c r="AH76" s="70"/>
      <c r="AI76" s="70"/>
      <c r="AJ76" s="70"/>
      <c r="AK76" s="70"/>
      <c r="AL76" s="70"/>
      <c r="AM76" s="70"/>
      <c r="AN76" s="70"/>
      <c r="AO76" s="70"/>
      <c r="AP76" s="70"/>
      <c r="AQ76" s="70"/>
      <c r="AR76" s="70"/>
      <c r="AS76" s="70"/>
      <c r="AT76" s="70"/>
      <c r="AU76" s="70"/>
      <c r="AV76" s="70"/>
      <c r="AW76" s="70"/>
      <c r="AX76" s="70"/>
      <c r="AY76" s="70"/>
      <c r="AZ76" s="70"/>
    </row>
    <row r="77" spans="1:52" s="83" customFormat="1" ht="23.25" customHeight="1" x14ac:dyDescent="0.25">
      <c r="A77" s="70" t="s">
        <v>345</v>
      </c>
      <c r="B77" s="289"/>
      <c r="C77" s="108" t="s">
        <v>555</v>
      </c>
      <c r="D77" s="109" t="s">
        <v>21</v>
      </c>
      <c r="E77" s="193" t="s">
        <v>534</v>
      </c>
      <c r="F77" s="99" t="s">
        <v>346</v>
      </c>
      <c r="G77" s="100"/>
      <c r="H77" s="100" t="s">
        <v>13</v>
      </c>
      <c r="I77" s="8">
        <v>2366</v>
      </c>
      <c r="J77" s="10"/>
      <c r="K77" s="208">
        <f t="shared" si="3"/>
        <v>0</v>
      </c>
      <c r="L77" s="101">
        <v>0</v>
      </c>
      <c r="M77" s="210">
        <f t="shared" si="4"/>
        <v>0</v>
      </c>
      <c r="N77" s="208">
        <f t="shared" si="1"/>
        <v>0</v>
      </c>
      <c r="O77" s="70"/>
      <c r="P77" s="70"/>
      <c r="Q77" s="70"/>
      <c r="R77" s="70"/>
      <c r="S77" s="70"/>
      <c r="T77" s="70"/>
      <c r="U77" s="70"/>
      <c r="V77" s="70"/>
      <c r="W77" s="70"/>
      <c r="X77" s="70"/>
      <c r="Y77" s="70"/>
      <c r="Z77" s="70"/>
      <c r="AA77" s="70"/>
      <c r="AB77" s="70"/>
      <c r="AC77" s="70"/>
      <c r="AD77" s="70"/>
      <c r="AE77" s="70"/>
      <c r="AF77" s="70"/>
      <c r="AG77" s="70"/>
      <c r="AH77" s="70"/>
      <c r="AI77" s="70"/>
      <c r="AJ77" s="70"/>
      <c r="AK77" s="70"/>
      <c r="AL77" s="70"/>
      <c r="AM77" s="70"/>
      <c r="AN77" s="70"/>
      <c r="AO77" s="70"/>
      <c r="AP77" s="70"/>
      <c r="AQ77" s="70"/>
      <c r="AR77" s="70"/>
      <c r="AS77" s="70"/>
      <c r="AT77" s="70"/>
      <c r="AU77" s="70"/>
      <c r="AV77" s="70"/>
      <c r="AW77" s="70"/>
      <c r="AX77" s="70"/>
      <c r="AY77" s="70"/>
      <c r="AZ77" s="70"/>
    </row>
    <row r="78" spans="1:52" s="83" customFormat="1" ht="23.25" customHeight="1" x14ac:dyDescent="0.25">
      <c r="A78" s="70"/>
      <c r="B78" s="286" t="s">
        <v>347</v>
      </c>
      <c r="C78" s="108" t="s">
        <v>348</v>
      </c>
      <c r="D78" s="109" t="s">
        <v>21</v>
      </c>
      <c r="E78" s="115" t="s">
        <v>535</v>
      </c>
      <c r="F78" s="99" t="s">
        <v>238</v>
      </c>
      <c r="G78" s="103"/>
      <c r="H78" s="103" t="s">
        <v>13</v>
      </c>
      <c r="I78" s="8">
        <v>1126</v>
      </c>
      <c r="J78" s="10"/>
      <c r="K78" s="208">
        <f t="shared" si="3"/>
        <v>0</v>
      </c>
      <c r="L78" s="95">
        <v>0.2</v>
      </c>
      <c r="M78" s="210">
        <f t="shared" si="4"/>
        <v>0</v>
      </c>
      <c r="N78" s="208">
        <f t="shared" si="1"/>
        <v>0</v>
      </c>
      <c r="O78" s="70"/>
      <c r="P78" s="70"/>
      <c r="Q78" s="70"/>
      <c r="R78" s="70"/>
      <c r="S78" s="70"/>
      <c r="T78" s="70"/>
      <c r="U78" s="70"/>
      <c r="V78" s="70"/>
      <c r="W78" s="70"/>
      <c r="X78" s="70"/>
      <c r="Y78" s="70"/>
      <c r="Z78" s="70"/>
      <c r="AA78" s="70"/>
      <c r="AB78" s="70"/>
      <c r="AC78" s="70"/>
      <c r="AD78" s="70"/>
      <c r="AE78" s="70"/>
      <c r="AF78" s="70"/>
      <c r="AG78" s="70"/>
      <c r="AH78" s="70"/>
      <c r="AI78" s="70"/>
      <c r="AJ78" s="70"/>
      <c r="AK78" s="70"/>
      <c r="AL78" s="70"/>
      <c r="AM78" s="70"/>
      <c r="AN78" s="70"/>
      <c r="AO78" s="70"/>
      <c r="AP78" s="70"/>
      <c r="AQ78" s="70"/>
      <c r="AR78" s="70"/>
      <c r="AS78" s="70"/>
      <c r="AT78" s="70"/>
      <c r="AU78" s="70"/>
      <c r="AV78" s="70"/>
      <c r="AW78" s="70"/>
      <c r="AX78" s="70"/>
      <c r="AY78" s="70"/>
      <c r="AZ78" s="70"/>
    </row>
    <row r="79" spans="1:52" s="83" customFormat="1" ht="23.25" customHeight="1" x14ac:dyDescent="0.25">
      <c r="A79" s="70"/>
      <c r="B79" s="287"/>
      <c r="C79" s="108" t="s">
        <v>349</v>
      </c>
      <c r="D79" s="109" t="s">
        <v>21</v>
      </c>
      <c r="E79" s="115" t="s">
        <v>535</v>
      </c>
      <c r="F79" s="99" t="s">
        <v>350</v>
      </c>
      <c r="G79" s="103"/>
      <c r="H79" s="103" t="s">
        <v>13</v>
      </c>
      <c r="I79" s="8">
        <v>69</v>
      </c>
      <c r="J79" s="10"/>
      <c r="K79" s="208">
        <f t="shared" si="3"/>
        <v>0</v>
      </c>
      <c r="L79" s="95">
        <v>0.2</v>
      </c>
      <c r="M79" s="210">
        <f t="shared" si="4"/>
        <v>0</v>
      </c>
      <c r="N79" s="208">
        <f t="shared" si="1"/>
        <v>0</v>
      </c>
      <c r="O79" s="70"/>
      <c r="P79" s="70"/>
      <c r="Q79" s="70"/>
      <c r="R79" s="70"/>
      <c r="S79" s="70"/>
      <c r="T79" s="70"/>
      <c r="U79" s="70"/>
      <c r="V79" s="70"/>
      <c r="W79" s="70"/>
      <c r="X79" s="70"/>
      <c r="Y79" s="70"/>
      <c r="Z79" s="70"/>
      <c r="AA79" s="70"/>
      <c r="AB79" s="70"/>
      <c r="AC79" s="70"/>
      <c r="AD79" s="70"/>
      <c r="AE79" s="70"/>
      <c r="AF79" s="70"/>
      <c r="AG79" s="70"/>
      <c r="AH79" s="70"/>
      <c r="AI79" s="70"/>
      <c r="AJ79" s="70"/>
      <c r="AK79" s="70"/>
      <c r="AL79" s="70"/>
      <c r="AM79" s="70"/>
      <c r="AN79" s="70"/>
      <c r="AO79" s="70"/>
      <c r="AP79" s="70"/>
      <c r="AQ79" s="70"/>
      <c r="AR79" s="70"/>
      <c r="AS79" s="70"/>
      <c r="AT79" s="70"/>
      <c r="AU79" s="70"/>
      <c r="AV79" s="70"/>
      <c r="AW79" s="70"/>
      <c r="AX79" s="70"/>
      <c r="AY79" s="70"/>
      <c r="AZ79" s="70"/>
    </row>
    <row r="80" spans="1:52" s="83" customFormat="1" ht="22.5" customHeight="1" x14ac:dyDescent="0.25">
      <c r="A80" s="70"/>
      <c r="B80" s="288"/>
      <c r="C80" s="108" t="s">
        <v>351</v>
      </c>
      <c r="D80" s="109" t="s">
        <v>21</v>
      </c>
      <c r="E80" s="115" t="s">
        <v>535</v>
      </c>
      <c r="F80" s="99" t="s">
        <v>352</v>
      </c>
      <c r="G80" s="103"/>
      <c r="H80" s="103" t="s">
        <v>13</v>
      </c>
      <c r="I80" s="8">
        <v>153</v>
      </c>
      <c r="J80" s="10"/>
      <c r="K80" s="208">
        <f t="shared" si="3"/>
        <v>0</v>
      </c>
      <c r="L80" s="95">
        <v>0.2</v>
      </c>
      <c r="M80" s="210">
        <f t="shared" si="4"/>
        <v>0</v>
      </c>
      <c r="N80" s="208">
        <f t="shared" si="1"/>
        <v>0</v>
      </c>
      <c r="O80" s="70"/>
      <c r="P80" s="70"/>
      <c r="Q80" s="70"/>
      <c r="R80" s="70"/>
      <c r="S80" s="70"/>
      <c r="T80" s="70"/>
      <c r="U80" s="70"/>
      <c r="V80" s="70"/>
      <c r="W80" s="70"/>
      <c r="X80" s="70"/>
      <c r="Y80" s="70"/>
      <c r="Z80" s="70"/>
      <c r="AA80" s="70"/>
      <c r="AB80" s="70"/>
      <c r="AC80" s="70"/>
      <c r="AD80" s="70"/>
      <c r="AE80" s="70"/>
      <c r="AF80" s="70"/>
      <c r="AG80" s="70"/>
      <c r="AH80" s="70"/>
      <c r="AI80" s="70"/>
      <c r="AJ80" s="70"/>
      <c r="AK80" s="70"/>
      <c r="AL80" s="70"/>
      <c r="AM80" s="70"/>
      <c r="AN80" s="70"/>
      <c r="AO80" s="70"/>
      <c r="AP80" s="70"/>
      <c r="AQ80" s="70"/>
      <c r="AR80" s="70"/>
      <c r="AS80" s="70"/>
      <c r="AT80" s="70"/>
      <c r="AU80" s="70"/>
      <c r="AV80" s="70"/>
      <c r="AW80" s="70"/>
      <c r="AX80" s="70"/>
      <c r="AY80" s="70"/>
      <c r="AZ80" s="70"/>
    </row>
    <row r="81" spans="1:52" s="83" customFormat="1" ht="28.5" customHeight="1" x14ac:dyDescent="0.25">
      <c r="A81" s="70"/>
      <c r="B81" s="111" t="s">
        <v>353</v>
      </c>
      <c r="C81" s="102" t="s">
        <v>354</v>
      </c>
      <c r="D81" s="109" t="s">
        <v>21</v>
      </c>
      <c r="E81" s="98" t="s">
        <v>531</v>
      </c>
      <c r="F81" s="108" t="s">
        <v>355</v>
      </c>
      <c r="G81" s="103"/>
      <c r="H81" s="100" t="s">
        <v>38</v>
      </c>
      <c r="I81" s="8">
        <v>36</v>
      </c>
      <c r="J81" s="10"/>
      <c r="K81" s="208">
        <f t="shared" si="3"/>
        <v>0</v>
      </c>
      <c r="L81" s="101">
        <v>0</v>
      </c>
      <c r="M81" s="210">
        <f t="shared" si="4"/>
        <v>0</v>
      </c>
      <c r="N81" s="208">
        <f t="shared" si="1"/>
        <v>0</v>
      </c>
      <c r="O81" s="70"/>
      <c r="P81" s="70"/>
      <c r="Q81" s="70"/>
      <c r="R81" s="70"/>
      <c r="S81" s="70"/>
      <c r="T81" s="70"/>
      <c r="U81" s="70"/>
      <c r="V81" s="70"/>
      <c r="W81" s="70"/>
      <c r="X81" s="70"/>
      <c r="Y81" s="70"/>
      <c r="Z81" s="70"/>
      <c r="AA81" s="70"/>
      <c r="AB81" s="70"/>
      <c r="AC81" s="70"/>
      <c r="AD81" s="70"/>
      <c r="AE81" s="70"/>
      <c r="AF81" s="70"/>
      <c r="AG81" s="70"/>
      <c r="AH81" s="70"/>
      <c r="AI81" s="70"/>
      <c r="AJ81" s="70"/>
      <c r="AK81" s="70"/>
      <c r="AL81" s="70"/>
      <c r="AM81" s="70"/>
      <c r="AN81" s="70"/>
      <c r="AO81" s="70"/>
      <c r="AP81" s="70"/>
      <c r="AQ81" s="70"/>
      <c r="AR81" s="70"/>
      <c r="AS81" s="70"/>
      <c r="AT81" s="70"/>
      <c r="AU81" s="70"/>
      <c r="AV81" s="70"/>
      <c r="AW81" s="70"/>
      <c r="AX81" s="70"/>
      <c r="AY81" s="70"/>
      <c r="AZ81" s="70"/>
    </row>
    <row r="82" spans="1:52" s="83" customFormat="1" ht="23.25" customHeight="1" x14ac:dyDescent="0.25">
      <c r="A82" s="70" t="s">
        <v>356</v>
      </c>
      <c r="B82" s="289" t="s">
        <v>357</v>
      </c>
      <c r="C82" s="108" t="s">
        <v>358</v>
      </c>
      <c r="D82" s="109" t="s">
        <v>21</v>
      </c>
      <c r="E82" s="98" t="s">
        <v>531</v>
      </c>
      <c r="F82" s="99" t="s">
        <v>224</v>
      </c>
      <c r="G82" s="100"/>
      <c r="H82" s="100" t="s">
        <v>38</v>
      </c>
      <c r="I82" s="8">
        <v>69</v>
      </c>
      <c r="J82" s="10"/>
      <c r="K82" s="208">
        <f t="shared" si="3"/>
        <v>0</v>
      </c>
      <c r="L82" s="101">
        <v>0</v>
      </c>
      <c r="M82" s="210">
        <f t="shared" si="4"/>
        <v>0</v>
      </c>
      <c r="N82" s="208">
        <f t="shared" si="1"/>
        <v>0</v>
      </c>
      <c r="O82" s="70"/>
      <c r="P82" s="70"/>
      <c r="Q82" s="70"/>
      <c r="R82" s="70"/>
      <c r="S82" s="70"/>
      <c r="T82" s="70"/>
      <c r="U82" s="70"/>
      <c r="V82" s="70"/>
      <c r="W82" s="70"/>
      <c r="X82" s="70"/>
      <c r="Y82" s="70"/>
      <c r="Z82" s="70"/>
      <c r="AA82" s="70"/>
      <c r="AB82" s="70"/>
      <c r="AC82" s="70"/>
      <c r="AD82" s="70"/>
      <c r="AE82" s="70"/>
      <c r="AF82" s="70"/>
      <c r="AG82" s="70"/>
      <c r="AH82" s="70"/>
      <c r="AI82" s="70"/>
      <c r="AJ82" s="70"/>
      <c r="AK82" s="70"/>
      <c r="AL82" s="70"/>
      <c r="AM82" s="70"/>
      <c r="AN82" s="70"/>
      <c r="AO82" s="70"/>
      <c r="AP82" s="70"/>
      <c r="AQ82" s="70"/>
      <c r="AR82" s="70"/>
      <c r="AS82" s="70"/>
      <c r="AT82" s="70"/>
      <c r="AU82" s="70"/>
      <c r="AV82" s="70"/>
      <c r="AW82" s="70"/>
      <c r="AX82" s="70"/>
      <c r="AY82" s="70"/>
      <c r="AZ82" s="70"/>
    </row>
    <row r="83" spans="1:52" s="83" customFormat="1" ht="23.25" customHeight="1" x14ac:dyDescent="0.25">
      <c r="A83" s="70" t="s">
        <v>359</v>
      </c>
      <c r="B83" s="289"/>
      <c r="C83" s="108" t="s">
        <v>360</v>
      </c>
      <c r="D83" s="109" t="s">
        <v>21</v>
      </c>
      <c r="E83" s="98" t="s">
        <v>531</v>
      </c>
      <c r="F83" s="99" t="s">
        <v>225</v>
      </c>
      <c r="G83" s="100"/>
      <c r="H83" s="100" t="s">
        <v>38</v>
      </c>
      <c r="I83" s="8">
        <v>127</v>
      </c>
      <c r="J83" s="10"/>
      <c r="K83" s="208">
        <f t="shared" si="3"/>
        <v>0</v>
      </c>
      <c r="L83" s="101">
        <v>0</v>
      </c>
      <c r="M83" s="210">
        <f t="shared" si="4"/>
        <v>0</v>
      </c>
      <c r="N83" s="208">
        <f t="shared" si="1"/>
        <v>0</v>
      </c>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row>
    <row r="84" spans="1:52" s="83" customFormat="1" ht="23.25" customHeight="1" x14ac:dyDescent="0.25">
      <c r="A84" s="70" t="s">
        <v>361</v>
      </c>
      <c r="B84" s="289"/>
      <c r="C84" s="112" t="s">
        <v>362</v>
      </c>
      <c r="D84" s="113" t="s">
        <v>21</v>
      </c>
      <c r="E84" s="98" t="s">
        <v>531</v>
      </c>
      <c r="F84" s="99" t="s">
        <v>226</v>
      </c>
      <c r="G84" s="100"/>
      <c r="H84" s="100" t="s">
        <v>38</v>
      </c>
      <c r="I84" s="8">
        <v>178</v>
      </c>
      <c r="J84" s="10"/>
      <c r="K84" s="208">
        <f t="shared" si="3"/>
        <v>0</v>
      </c>
      <c r="L84" s="101">
        <v>0</v>
      </c>
      <c r="M84" s="210">
        <f t="shared" si="4"/>
        <v>0</v>
      </c>
      <c r="N84" s="208">
        <f t="shared" si="1"/>
        <v>0</v>
      </c>
      <c r="O84" s="70"/>
      <c r="P84" s="70"/>
      <c r="Q84" s="70"/>
      <c r="R84" s="70"/>
      <c r="S84" s="70"/>
      <c r="T84" s="70"/>
      <c r="U84" s="70"/>
      <c r="V84" s="70"/>
      <c r="W84" s="70"/>
      <c r="X84" s="70"/>
      <c r="Y84" s="70"/>
      <c r="Z84" s="70"/>
      <c r="AA84" s="70"/>
      <c r="AB84" s="70"/>
      <c r="AC84" s="70"/>
      <c r="AD84" s="70"/>
      <c r="AE84" s="70"/>
      <c r="AF84" s="70"/>
      <c r="AG84" s="70"/>
      <c r="AH84" s="70"/>
      <c r="AI84" s="70"/>
      <c r="AJ84" s="70"/>
      <c r="AK84" s="70"/>
      <c r="AL84" s="70"/>
      <c r="AM84" s="70"/>
      <c r="AN84" s="70"/>
      <c r="AO84" s="70"/>
      <c r="AP84" s="70"/>
      <c r="AQ84" s="70"/>
      <c r="AR84" s="70"/>
      <c r="AS84" s="70"/>
      <c r="AT84" s="70"/>
      <c r="AU84" s="70"/>
      <c r="AV84" s="70"/>
      <c r="AW84" s="70"/>
      <c r="AX84" s="70"/>
      <c r="AY84" s="70"/>
      <c r="AZ84" s="70"/>
    </row>
    <row r="85" spans="1:52" s="83" customFormat="1" ht="23.25" customHeight="1" x14ac:dyDescent="0.25">
      <c r="A85" s="70" t="s">
        <v>363</v>
      </c>
      <c r="B85" s="289" t="s">
        <v>364</v>
      </c>
      <c r="C85" s="97" t="s">
        <v>365</v>
      </c>
      <c r="D85" s="9" t="s">
        <v>21</v>
      </c>
      <c r="E85" s="98" t="s">
        <v>531</v>
      </c>
      <c r="F85" s="99" t="s">
        <v>227</v>
      </c>
      <c r="G85" s="100"/>
      <c r="H85" s="100" t="s">
        <v>38</v>
      </c>
      <c r="I85" s="8">
        <v>153</v>
      </c>
      <c r="J85" s="10"/>
      <c r="K85" s="208">
        <f t="shared" si="3"/>
        <v>0</v>
      </c>
      <c r="L85" s="101">
        <v>0</v>
      </c>
      <c r="M85" s="210">
        <f t="shared" si="4"/>
        <v>0</v>
      </c>
      <c r="N85" s="208">
        <f t="shared" si="1"/>
        <v>0</v>
      </c>
      <c r="O85" s="70"/>
      <c r="P85" s="70"/>
      <c r="Q85" s="70"/>
      <c r="R85" s="70"/>
      <c r="S85" s="70"/>
      <c r="T85" s="70"/>
      <c r="U85" s="70"/>
      <c r="V85" s="70"/>
      <c r="W85" s="70"/>
      <c r="X85" s="70"/>
      <c r="Y85" s="70"/>
      <c r="Z85" s="70"/>
      <c r="AA85" s="70"/>
      <c r="AB85" s="70"/>
      <c r="AC85" s="70"/>
      <c r="AD85" s="70"/>
      <c r="AE85" s="70"/>
      <c r="AF85" s="70"/>
      <c r="AG85" s="70"/>
      <c r="AH85" s="70"/>
      <c r="AI85" s="70"/>
      <c r="AJ85" s="70"/>
      <c r="AK85" s="70"/>
      <c r="AL85" s="70"/>
      <c r="AM85" s="70"/>
      <c r="AN85" s="70"/>
      <c r="AO85" s="70"/>
      <c r="AP85" s="70"/>
      <c r="AQ85" s="70"/>
      <c r="AR85" s="70"/>
      <c r="AS85" s="70"/>
      <c r="AT85" s="70"/>
      <c r="AU85" s="70"/>
      <c r="AV85" s="70"/>
      <c r="AW85" s="70"/>
      <c r="AX85" s="70"/>
      <c r="AY85" s="70"/>
      <c r="AZ85" s="70"/>
    </row>
    <row r="86" spans="1:52" s="83" customFormat="1" ht="23.25" customHeight="1" x14ac:dyDescent="0.25">
      <c r="A86" s="70" t="s">
        <v>366</v>
      </c>
      <c r="B86" s="289"/>
      <c r="C86" s="97" t="s">
        <v>367</v>
      </c>
      <c r="D86" s="9" t="s">
        <v>21</v>
      </c>
      <c r="E86" s="98" t="s">
        <v>531</v>
      </c>
      <c r="F86" s="99" t="s">
        <v>228</v>
      </c>
      <c r="G86" s="100"/>
      <c r="H86" s="100" t="s">
        <v>38</v>
      </c>
      <c r="I86" s="8">
        <v>208</v>
      </c>
      <c r="J86" s="10"/>
      <c r="K86" s="208">
        <f t="shared" si="3"/>
        <v>0</v>
      </c>
      <c r="L86" s="101">
        <v>0</v>
      </c>
      <c r="M86" s="210">
        <f t="shared" si="4"/>
        <v>0</v>
      </c>
      <c r="N86" s="208">
        <f t="shared" si="1"/>
        <v>0</v>
      </c>
      <c r="O86" s="70"/>
      <c r="P86" s="70"/>
      <c r="Q86" s="70"/>
      <c r="R86" s="70"/>
      <c r="S86" s="70"/>
      <c r="T86" s="70"/>
      <c r="U86" s="70"/>
      <c r="V86" s="70"/>
      <c r="W86" s="70"/>
      <c r="X86" s="70"/>
      <c r="Y86" s="70"/>
      <c r="Z86" s="70"/>
      <c r="AA86" s="70"/>
      <c r="AB86" s="70"/>
      <c r="AC86" s="70"/>
      <c r="AD86" s="70"/>
      <c r="AE86" s="70"/>
      <c r="AF86" s="70"/>
      <c r="AG86" s="70"/>
      <c r="AH86" s="70"/>
      <c r="AI86" s="70"/>
      <c r="AJ86" s="70"/>
      <c r="AK86" s="70"/>
      <c r="AL86" s="70"/>
      <c r="AM86" s="70"/>
      <c r="AN86" s="70"/>
      <c r="AO86" s="70"/>
      <c r="AP86" s="70"/>
      <c r="AQ86" s="70"/>
      <c r="AR86" s="70"/>
      <c r="AS86" s="70"/>
      <c r="AT86" s="70"/>
      <c r="AU86" s="70"/>
      <c r="AV86" s="70"/>
      <c r="AW86" s="70"/>
      <c r="AX86" s="70"/>
      <c r="AY86" s="70"/>
      <c r="AZ86" s="70"/>
    </row>
    <row r="87" spans="1:52" s="83" customFormat="1" ht="23.25" customHeight="1" x14ac:dyDescent="0.25">
      <c r="A87" s="70" t="s">
        <v>368</v>
      </c>
      <c r="B87" s="289"/>
      <c r="C87" s="97" t="s">
        <v>369</v>
      </c>
      <c r="D87" s="9" t="s">
        <v>21</v>
      </c>
      <c r="E87" s="98" t="s">
        <v>531</v>
      </c>
      <c r="F87" s="99" t="s">
        <v>229</v>
      </c>
      <c r="G87" s="100"/>
      <c r="H87" s="100" t="s">
        <v>38</v>
      </c>
      <c r="I87" s="8">
        <v>280</v>
      </c>
      <c r="J87" s="10"/>
      <c r="K87" s="208">
        <f t="shared" si="3"/>
        <v>0</v>
      </c>
      <c r="L87" s="101">
        <v>0</v>
      </c>
      <c r="M87" s="210">
        <f t="shared" si="4"/>
        <v>0</v>
      </c>
      <c r="N87" s="208">
        <f t="shared" si="1"/>
        <v>0</v>
      </c>
      <c r="O87" s="70"/>
      <c r="P87" s="70"/>
      <c r="Q87" s="70"/>
      <c r="R87" s="70"/>
      <c r="S87" s="70"/>
      <c r="T87" s="70"/>
      <c r="U87" s="70"/>
      <c r="V87" s="70"/>
      <c r="W87" s="70"/>
      <c r="X87" s="70"/>
      <c r="Y87" s="70"/>
      <c r="Z87" s="70"/>
      <c r="AA87" s="70"/>
      <c r="AB87" s="70"/>
      <c r="AC87" s="70"/>
      <c r="AD87" s="70"/>
      <c r="AE87" s="70"/>
      <c r="AF87" s="70"/>
      <c r="AG87" s="70"/>
      <c r="AH87" s="70"/>
      <c r="AI87" s="70"/>
      <c r="AJ87" s="70"/>
      <c r="AK87" s="70"/>
      <c r="AL87" s="70"/>
      <c r="AM87" s="70"/>
      <c r="AN87" s="70"/>
      <c r="AO87" s="70"/>
      <c r="AP87" s="70"/>
      <c r="AQ87" s="70"/>
      <c r="AR87" s="70"/>
      <c r="AS87" s="70"/>
      <c r="AT87" s="70"/>
      <c r="AU87" s="70"/>
      <c r="AV87" s="70"/>
      <c r="AW87" s="70"/>
      <c r="AX87" s="70"/>
      <c r="AY87" s="70"/>
      <c r="AZ87" s="70"/>
    </row>
    <row r="88" spans="1:52" s="213" customFormat="1" ht="23.25" customHeight="1" x14ac:dyDescent="0.25">
      <c r="A88" s="211" t="s">
        <v>370</v>
      </c>
      <c r="B88" s="289" t="s">
        <v>371</v>
      </c>
      <c r="C88" s="112" t="s">
        <v>544</v>
      </c>
      <c r="D88" s="113" t="s">
        <v>21</v>
      </c>
      <c r="E88" s="92" t="s">
        <v>531</v>
      </c>
      <c r="F88" s="93" t="s">
        <v>512</v>
      </c>
      <c r="G88" s="205"/>
      <c r="H88" s="205" t="s">
        <v>38</v>
      </c>
      <c r="I88" s="8">
        <v>37</v>
      </c>
      <c r="J88" s="207"/>
      <c r="K88" s="208">
        <f t="shared" si="3"/>
        <v>0</v>
      </c>
      <c r="L88" s="212">
        <v>0</v>
      </c>
      <c r="M88" s="210">
        <f t="shared" si="4"/>
        <v>0</v>
      </c>
      <c r="N88" s="208">
        <f t="shared" si="1"/>
        <v>0</v>
      </c>
      <c r="O88" s="211"/>
      <c r="P88" s="211"/>
      <c r="Q88" s="211"/>
      <c r="R88" s="211"/>
      <c r="S88" s="211"/>
      <c r="T88" s="211"/>
      <c r="U88" s="211"/>
      <c r="V88" s="211"/>
      <c r="W88" s="211"/>
      <c r="X88" s="211"/>
      <c r="Y88" s="211"/>
      <c r="Z88" s="211"/>
      <c r="AA88" s="211"/>
      <c r="AB88" s="211"/>
      <c r="AC88" s="211"/>
      <c r="AD88" s="211"/>
      <c r="AE88" s="211"/>
      <c r="AF88" s="211"/>
      <c r="AG88" s="211"/>
      <c r="AH88" s="211"/>
      <c r="AI88" s="211"/>
      <c r="AJ88" s="211"/>
      <c r="AK88" s="211"/>
      <c r="AL88" s="211"/>
      <c r="AM88" s="211"/>
      <c r="AN88" s="211"/>
      <c r="AO88" s="211"/>
      <c r="AP88" s="211"/>
      <c r="AQ88" s="211"/>
      <c r="AR88" s="211"/>
      <c r="AS88" s="211"/>
      <c r="AT88" s="211"/>
      <c r="AU88" s="211"/>
      <c r="AV88" s="211"/>
      <c r="AW88" s="211"/>
      <c r="AX88" s="211"/>
      <c r="AY88" s="211"/>
      <c r="AZ88" s="211"/>
    </row>
    <row r="89" spans="1:52" s="213" customFormat="1" ht="23.25" customHeight="1" x14ac:dyDescent="0.25">
      <c r="A89" s="211"/>
      <c r="B89" s="289"/>
      <c r="C89" s="112" t="s">
        <v>510</v>
      </c>
      <c r="D89" s="113" t="s">
        <v>21</v>
      </c>
      <c r="E89" s="92" t="s">
        <v>531</v>
      </c>
      <c r="F89" s="93" t="s">
        <v>511</v>
      </c>
      <c r="G89" s="205"/>
      <c r="H89" s="205" t="s">
        <v>38</v>
      </c>
      <c r="I89" s="8">
        <v>55</v>
      </c>
      <c r="J89" s="207"/>
      <c r="K89" s="208">
        <f t="shared" si="3"/>
        <v>0</v>
      </c>
      <c r="L89" s="212">
        <v>0</v>
      </c>
      <c r="M89" s="210">
        <f t="shared" si="4"/>
        <v>0</v>
      </c>
      <c r="N89" s="208">
        <f t="shared" si="1"/>
        <v>0</v>
      </c>
      <c r="O89" s="211"/>
      <c r="P89" s="211"/>
      <c r="Q89" s="211"/>
      <c r="R89" s="211"/>
      <c r="S89" s="211"/>
      <c r="T89" s="211"/>
      <c r="U89" s="211"/>
      <c r="V89" s="211"/>
      <c r="W89" s="211"/>
      <c r="X89" s="211"/>
      <c r="Y89" s="211"/>
      <c r="Z89" s="211"/>
      <c r="AA89" s="211"/>
      <c r="AB89" s="211"/>
      <c r="AC89" s="211"/>
      <c r="AD89" s="211"/>
      <c r="AE89" s="211"/>
      <c r="AF89" s="211"/>
      <c r="AG89" s="211"/>
      <c r="AH89" s="211"/>
      <c r="AI89" s="211"/>
      <c r="AJ89" s="211"/>
      <c r="AK89" s="211"/>
      <c r="AL89" s="211"/>
      <c r="AM89" s="211"/>
      <c r="AN89" s="211"/>
      <c r="AO89" s="211"/>
      <c r="AP89" s="211"/>
      <c r="AQ89" s="211"/>
      <c r="AR89" s="211"/>
      <c r="AS89" s="211"/>
      <c r="AT89" s="211"/>
      <c r="AU89" s="211"/>
      <c r="AV89" s="211"/>
      <c r="AW89" s="211"/>
      <c r="AX89" s="211"/>
      <c r="AY89" s="211"/>
      <c r="AZ89" s="211"/>
    </row>
    <row r="90" spans="1:52" s="83" customFormat="1" ht="23.25" customHeight="1" x14ac:dyDescent="0.25">
      <c r="A90" s="70" t="s">
        <v>372</v>
      </c>
      <c r="B90" s="289"/>
      <c r="C90" s="112" t="s">
        <v>373</v>
      </c>
      <c r="D90" s="113" t="s">
        <v>21</v>
      </c>
      <c r="E90" s="98" t="s">
        <v>531</v>
      </c>
      <c r="F90" s="99" t="s">
        <v>549</v>
      </c>
      <c r="G90" s="100"/>
      <c r="H90" s="100" t="s">
        <v>38</v>
      </c>
      <c r="I90" s="8">
        <v>43</v>
      </c>
      <c r="J90" s="10"/>
      <c r="K90" s="208">
        <f t="shared" si="3"/>
        <v>0</v>
      </c>
      <c r="L90" s="101">
        <v>0</v>
      </c>
      <c r="M90" s="210">
        <f t="shared" si="4"/>
        <v>0</v>
      </c>
      <c r="N90" s="208">
        <f t="shared" si="1"/>
        <v>0</v>
      </c>
      <c r="O90" s="70"/>
      <c r="P90" s="70"/>
      <c r="Q90" s="70"/>
      <c r="R90" s="70"/>
      <c r="S90" s="70"/>
      <c r="T90" s="70"/>
      <c r="U90" s="70"/>
      <c r="V90" s="70"/>
      <c r="W90" s="70"/>
      <c r="X90" s="70"/>
      <c r="Y90" s="70"/>
      <c r="Z90" s="70"/>
      <c r="AA90" s="70"/>
      <c r="AB90" s="70"/>
      <c r="AC90" s="70"/>
      <c r="AD90" s="70"/>
      <c r="AE90" s="70"/>
      <c r="AF90" s="70"/>
      <c r="AG90" s="70"/>
      <c r="AH90" s="70"/>
      <c r="AI90" s="70"/>
      <c r="AJ90" s="70"/>
      <c r="AK90" s="70"/>
      <c r="AL90" s="70"/>
      <c r="AM90" s="70"/>
      <c r="AN90" s="70"/>
      <c r="AO90" s="70"/>
      <c r="AP90" s="70"/>
      <c r="AQ90" s="70"/>
      <c r="AR90" s="70"/>
      <c r="AS90" s="70"/>
      <c r="AT90" s="70"/>
      <c r="AU90" s="70"/>
      <c r="AV90" s="70"/>
      <c r="AW90" s="70"/>
      <c r="AX90" s="70"/>
      <c r="AY90" s="70"/>
      <c r="AZ90" s="70"/>
    </row>
    <row r="91" spans="1:52" s="83" customFormat="1" ht="23.25" customHeight="1" x14ac:dyDescent="0.25">
      <c r="A91" s="70" t="s">
        <v>374</v>
      </c>
      <c r="B91" s="289"/>
      <c r="C91" s="108" t="s">
        <v>375</v>
      </c>
      <c r="D91" s="109" t="s">
        <v>21</v>
      </c>
      <c r="E91" s="98" t="s">
        <v>531</v>
      </c>
      <c r="F91" s="99" t="s">
        <v>550</v>
      </c>
      <c r="G91" s="100"/>
      <c r="H91" s="100" t="s">
        <v>38</v>
      </c>
      <c r="I91" s="8">
        <v>78</v>
      </c>
      <c r="J91" s="10"/>
      <c r="K91" s="208">
        <f t="shared" si="3"/>
        <v>0</v>
      </c>
      <c r="L91" s="101">
        <v>0</v>
      </c>
      <c r="M91" s="210">
        <f t="shared" si="4"/>
        <v>0</v>
      </c>
      <c r="N91" s="208">
        <f t="shared" si="1"/>
        <v>0</v>
      </c>
      <c r="O91" s="70"/>
      <c r="P91" s="70"/>
      <c r="Q91" s="70"/>
      <c r="R91" s="70"/>
      <c r="S91" s="70"/>
      <c r="T91" s="70"/>
      <c r="U91" s="70"/>
      <c r="V91" s="70"/>
      <c r="W91" s="70"/>
      <c r="X91" s="70"/>
      <c r="Y91" s="70"/>
      <c r="Z91" s="70"/>
      <c r="AA91" s="70"/>
      <c r="AB91" s="70"/>
      <c r="AC91" s="70"/>
      <c r="AD91" s="70"/>
      <c r="AE91" s="70"/>
      <c r="AF91" s="70"/>
      <c r="AG91" s="70"/>
      <c r="AH91" s="70"/>
      <c r="AI91" s="70"/>
      <c r="AJ91" s="70"/>
      <c r="AK91" s="70"/>
      <c r="AL91" s="70"/>
      <c r="AM91" s="70"/>
      <c r="AN91" s="70"/>
      <c r="AO91" s="70"/>
      <c r="AP91" s="70"/>
      <c r="AQ91" s="70"/>
      <c r="AR91" s="70"/>
      <c r="AS91" s="70"/>
      <c r="AT91" s="70"/>
      <c r="AU91" s="70"/>
      <c r="AV91" s="70"/>
      <c r="AW91" s="70"/>
      <c r="AX91" s="70"/>
      <c r="AY91" s="70"/>
      <c r="AZ91" s="70"/>
    </row>
    <row r="92" spans="1:52" s="83" customFormat="1" ht="23.25" customHeight="1" x14ac:dyDescent="0.25">
      <c r="A92" s="70" t="s">
        <v>376</v>
      </c>
      <c r="B92" s="289" t="s">
        <v>377</v>
      </c>
      <c r="C92" s="112" t="s">
        <v>378</v>
      </c>
      <c r="D92" s="113" t="s">
        <v>21</v>
      </c>
      <c r="E92" s="98" t="s">
        <v>531</v>
      </c>
      <c r="F92" s="99" t="s">
        <v>230</v>
      </c>
      <c r="G92" s="100"/>
      <c r="H92" s="100" t="s">
        <v>38</v>
      </c>
      <c r="I92" s="8">
        <v>66</v>
      </c>
      <c r="J92" s="10"/>
      <c r="K92" s="208">
        <f t="shared" si="3"/>
        <v>0</v>
      </c>
      <c r="L92" s="101">
        <v>0</v>
      </c>
      <c r="M92" s="210">
        <f t="shared" si="4"/>
        <v>0</v>
      </c>
      <c r="N92" s="208">
        <f t="shared" si="1"/>
        <v>0</v>
      </c>
      <c r="O92" s="70"/>
      <c r="P92" s="70"/>
      <c r="Q92" s="70"/>
      <c r="R92" s="70"/>
      <c r="S92" s="70"/>
      <c r="T92" s="70"/>
      <c r="U92" s="70"/>
      <c r="V92" s="70"/>
      <c r="W92" s="70"/>
      <c r="X92" s="70"/>
      <c r="Y92" s="70"/>
      <c r="Z92" s="70"/>
      <c r="AA92" s="70"/>
      <c r="AB92" s="70"/>
      <c r="AC92" s="70"/>
      <c r="AD92" s="70"/>
      <c r="AE92" s="70"/>
      <c r="AF92" s="70"/>
      <c r="AG92" s="70"/>
      <c r="AH92" s="70"/>
      <c r="AI92" s="70"/>
      <c r="AJ92" s="70"/>
      <c r="AK92" s="70"/>
      <c r="AL92" s="70"/>
      <c r="AM92" s="70"/>
      <c r="AN92" s="70"/>
      <c r="AO92" s="70"/>
      <c r="AP92" s="70"/>
      <c r="AQ92" s="70"/>
      <c r="AR92" s="70"/>
      <c r="AS92" s="70"/>
      <c r="AT92" s="70"/>
      <c r="AU92" s="70"/>
      <c r="AV92" s="70"/>
      <c r="AW92" s="70"/>
      <c r="AX92" s="70"/>
      <c r="AY92" s="70"/>
      <c r="AZ92" s="70"/>
    </row>
    <row r="93" spans="1:52" s="83" customFormat="1" ht="23.25" customHeight="1" x14ac:dyDescent="0.25">
      <c r="A93" s="70" t="s">
        <v>379</v>
      </c>
      <c r="B93" s="289"/>
      <c r="C93" s="108" t="s">
        <v>380</v>
      </c>
      <c r="D93" s="109" t="s">
        <v>21</v>
      </c>
      <c r="E93" s="98" t="s">
        <v>531</v>
      </c>
      <c r="F93" s="99" t="s">
        <v>231</v>
      </c>
      <c r="G93" s="100"/>
      <c r="H93" s="100" t="s">
        <v>38</v>
      </c>
      <c r="I93" s="8">
        <v>142</v>
      </c>
      <c r="J93" s="10"/>
      <c r="K93" s="208">
        <f t="shared" si="3"/>
        <v>0</v>
      </c>
      <c r="L93" s="101">
        <v>0</v>
      </c>
      <c r="M93" s="210">
        <f t="shared" si="4"/>
        <v>0</v>
      </c>
      <c r="N93" s="208">
        <f t="shared" si="1"/>
        <v>0</v>
      </c>
      <c r="O93" s="70"/>
      <c r="P93" s="70"/>
      <c r="Q93" s="70"/>
      <c r="R93" s="70"/>
      <c r="S93" s="70"/>
      <c r="T93" s="70"/>
      <c r="U93" s="70"/>
      <c r="V93" s="70"/>
      <c r="W93" s="70"/>
      <c r="X93" s="70"/>
      <c r="Y93" s="70"/>
      <c r="Z93" s="70"/>
      <c r="AA93" s="70"/>
      <c r="AB93" s="70"/>
      <c r="AC93" s="70"/>
      <c r="AD93" s="70"/>
      <c r="AE93" s="70"/>
      <c r="AF93" s="70"/>
      <c r="AG93" s="70"/>
      <c r="AH93" s="70"/>
      <c r="AI93" s="70"/>
      <c r="AJ93" s="70"/>
      <c r="AK93" s="70"/>
      <c r="AL93" s="70"/>
      <c r="AM93" s="70"/>
      <c r="AN93" s="70"/>
      <c r="AO93" s="70"/>
      <c r="AP93" s="70"/>
      <c r="AQ93" s="70"/>
      <c r="AR93" s="70"/>
      <c r="AS93" s="70"/>
      <c r="AT93" s="70"/>
      <c r="AU93" s="70"/>
      <c r="AV93" s="70"/>
      <c r="AW93" s="70"/>
      <c r="AX93" s="70"/>
      <c r="AY93" s="70"/>
      <c r="AZ93" s="70"/>
    </row>
    <row r="94" spans="1:52" s="83" customFormat="1" ht="23.25" customHeight="1" x14ac:dyDescent="0.25">
      <c r="A94" s="70" t="s">
        <v>381</v>
      </c>
      <c r="B94" s="289"/>
      <c r="C94" s="112" t="s">
        <v>382</v>
      </c>
      <c r="D94" s="113" t="s">
        <v>21</v>
      </c>
      <c r="E94" s="98" t="s">
        <v>531</v>
      </c>
      <c r="F94" s="99" t="s">
        <v>232</v>
      </c>
      <c r="G94" s="100"/>
      <c r="H94" s="100" t="s">
        <v>38</v>
      </c>
      <c r="I94" s="8">
        <v>180</v>
      </c>
      <c r="J94" s="10"/>
      <c r="K94" s="208">
        <f t="shared" si="3"/>
        <v>0</v>
      </c>
      <c r="L94" s="101">
        <v>0</v>
      </c>
      <c r="M94" s="210">
        <f t="shared" si="4"/>
        <v>0</v>
      </c>
      <c r="N94" s="208">
        <f t="shared" si="1"/>
        <v>0</v>
      </c>
      <c r="O94" s="70"/>
      <c r="P94" s="70"/>
      <c r="Q94" s="70"/>
      <c r="R94" s="70"/>
      <c r="S94" s="70"/>
      <c r="T94" s="70"/>
      <c r="U94" s="70"/>
      <c r="V94" s="70"/>
      <c r="W94" s="70"/>
      <c r="X94" s="70"/>
      <c r="Y94" s="70"/>
      <c r="Z94" s="70"/>
      <c r="AA94" s="70"/>
      <c r="AB94" s="70"/>
      <c r="AC94" s="70"/>
      <c r="AD94" s="70"/>
      <c r="AE94" s="70"/>
      <c r="AF94" s="70"/>
      <c r="AG94" s="70"/>
      <c r="AH94" s="70"/>
      <c r="AI94" s="70"/>
      <c r="AJ94" s="70"/>
      <c r="AK94" s="70"/>
      <c r="AL94" s="70"/>
      <c r="AM94" s="70"/>
      <c r="AN94" s="70"/>
      <c r="AO94" s="70"/>
      <c r="AP94" s="70"/>
      <c r="AQ94" s="70"/>
      <c r="AR94" s="70"/>
      <c r="AS94" s="70"/>
      <c r="AT94" s="70"/>
      <c r="AU94" s="70"/>
      <c r="AV94" s="70"/>
      <c r="AW94" s="70"/>
      <c r="AX94" s="70"/>
      <c r="AY94" s="70"/>
      <c r="AZ94" s="70"/>
    </row>
    <row r="95" spans="1:52" s="83" customFormat="1" ht="23.25" customHeight="1" x14ac:dyDescent="0.25">
      <c r="A95" s="70" t="s">
        <v>383</v>
      </c>
      <c r="B95" s="289" t="s">
        <v>384</v>
      </c>
      <c r="C95" s="112" t="s">
        <v>385</v>
      </c>
      <c r="D95" s="113" t="s">
        <v>21</v>
      </c>
      <c r="E95" s="98" t="s">
        <v>531</v>
      </c>
      <c r="F95" s="99" t="s">
        <v>233</v>
      </c>
      <c r="G95" s="100"/>
      <c r="H95" s="100" t="s">
        <v>38</v>
      </c>
      <c r="I95" s="8">
        <v>147</v>
      </c>
      <c r="J95" s="10"/>
      <c r="K95" s="208">
        <f t="shared" si="3"/>
        <v>0</v>
      </c>
      <c r="L95" s="101">
        <v>0</v>
      </c>
      <c r="M95" s="210">
        <f t="shared" si="4"/>
        <v>0</v>
      </c>
      <c r="N95" s="208">
        <f t="shared" si="1"/>
        <v>0</v>
      </c>
      <c r="O95" s="70"/>
      <c r="P95" s="70"/>
      <c r="Q95" s="70"/>
      <c r="R95" s="70"/>
      <c r="S95" s="70"/>
      <c r="T95" s="70"/>
      <c r="U95" s="70"/>
      <c r="V95" s="70"/>
      <c r="W95" s="70"/>
      <c r="X95" s="70"/>
      <c r="Y95" s="70"/>
      <c r="Z95" s="70"/>
      <c r="AA95" s="70"/>
      <c r="AB95" s="70"/>
      <c r="AC95" s="70"/>
      <c r="AD95" s="70"/>
      <c r="AE95" s="70"/>
      <c r="AF95" s="70"/>
      <c r="AG95" s="70"/>
      <c r="AH95" s="70"/>
      <c r="AI95" s="70"/>
      <c r="AJ95" s="70"/>
      <c r="AK95" s="70"/>
      <c r="AL95" s="70"/>
      <c r="AM95" s="70"/>
      <c r="AN95" s="70"/>
      <c r="AO95" s="70"/>
      <c r="AP95" s="70"/>
      <c r="AQ95" s="70"/>
      <c r="AR95" s="70"/>
      <c r="AS95" s="70"/>
      <c r="AT95" s="70"/>
      <c r="AU95" s="70"/>
      <c r="AV95" s="70"/>
      <c r="AW95" s="70"/>
      <c r="AX95" s="70"/>
      <c r="AY95" s="70"/>
      <c r="AZ95" s="70"/>
    </row>
    <row r="96" spans="1:52" s="83" customFormat="1" ht="23.25" customHeight="1" x14ac:dyDescent="0.25">
      <c r="A96" s="70" t="s">
        <v>386</v>
      </c>
      <c r="B96" s="289"/>
      <c r="C96" s="108" t="s">
        <v>387</v>
      </c>
      <c r="D96" s="109" t="s">
        <v>21</v>
      </c>
      <c r="E96" s="98" t="s">
        <v>531</v>
      </c>
      <c r="F96" s="99" t="s">
        <v>234</v>
      </c>
      <c r="G96" s="100"/>
      <c r="H96" s="100" t="s">
        <v>38</v>
      </c>
      <c r="I96" s="8">
        <v>223</v>
      </c>
      <c r="J96" s="10"/>
      <c r="K96" s="208">
        <f t="shared" si="3"/>
        <v>0</v>
      </c>
      <c r="L96" s="101">
        <v>0</v>
      </c>
      <c r="M96" s="210">
        <f t="shared" si="4"/>
        <v>0</v>
      </c>
      <c r="N96" s="208">
        <f t="shared" si="1"/>
        <v>0</v>
      </c>
      <c r="O96" s="70"/>
      <c r="P96" s="70"/>
      <c r="Q96" s="70"/>
      <c r="R96" s="70"/>
      <c r="S96" s="70"/>
      <c r="T96" s="70"/>
      <c r="U96" s="70"/>
      <c r="V96" s="70"/>
      <c r="W96" s="70"/>
      <c r="X96" s="70"/>
      <c r="Y96" s="70"/>
      <c r="Z96" s="70"/>
      <c r="AA96" s="70"/>
      <c r="AB96" s="70"/>
      <c r="AC96" s="70"/>
      <c r="AD96" s="70"/>
      <c r="AE96" s="70"/>
      <c r="AF96" s="70"/>
      <c r="AG96" s="70"/>
      <c r="AH96" s="70"/>
      <c r="AI96" s="70"/>
      <c r="AJ96" s="70"/>
      <c r="AK96" s="70"/>
      <c r="AL96" s="70"/>
      <c r="AM96" s="70"/>
      <c r="AN96" s="70"/>
      <c r="AO96" s="70"/>
      <c r="AP96" s="70"/>
      <c r="AQ96" s="70"/>
      <c r="AR96" s="70"/>
      <c r="AS96" s="70"/>
      <c r="AT96" s="70"/>
      <c r="AU96" s="70"/>
      <c r="AV96" s="70"/>
      <c r="AW96" s="70"/>
      <c r="AX96" s="70"/>
      <c r="AY96" s="70"/>
      <c r="AZ96" s="70"/>
    </row>
    <row r="97" spans="1:52" s="83" customFormat="1" ht="23.25" customHeight="1" x14ac:dyDescent="0.25">
      <c r="A97" s="70" t="s">
        <v>388</v>
      </c>
      <c r="B97" s="289"/>
      <c r="C97" s="112" t="s">
        <v>389</v>
      </c>
      <c r="D97" s="113" t="s">
        <v>21</v>
      </c>
      <c r="E97" s="98" t="s">
        <v>531</v>
      </c>
      <c r="F97" s="99" t="s">
        <v>235</v>
      </c>
      <c r="G97" s="100"/>
      <c r="H97" s="100" t="s">
        <v>38</v>
      </c>
      <c r="I97" s="8">
        <v>282</v>
      </c>
      <c r="J97" s="10"/>
      <c r="K97" s="208">
        <f t="shared" si="3"/>
        <v>0</v>
      </c>
      <c r="L97" s="101">
        <v>0</v>
      </c>
      <c r="M97" s="210">
        <f t="shared" si="4"/>
        <v>0</v>
      </c>
      <c r="N97" s="208">
        <f t="shared" si="1"/>
        <v>0</v>
      </c>
      <c r="O97" s="70"/>
      <c r="P97" s="70"/>
      <c r="Q97" s="70"/>
      <c r="R97" s="70"/>
      <c r="S97" s="70"/>
      <c r="T97" s="70"/>
      <c r="U97" s="70"/>
      <c r="V97" s="70"/>
      <c r="W97" s="70"/>
      <c r="X97" s="70"/>
      <c r="Y97" s="70"/>
      <c r="Z97" s="70"/>
      <c r="AA97" s="70"/>
      <c r="AB97" s="70"/>
      <c r="AC97" s="70"/>
      <c r="AD97" s="70"/>
      <c r="AE97" s="70"/>
      <c r="AF97" s="70"/>
      <c r="AG97" s="70"/>
      <c r="AH97" s="70"/>
      <c r="AI97" s="70"/>
      <c r="AJ97" s="70"/>
      <c r="AK97" s="70"/>
      <c r="AL97" s="70"/>
      <c r="AM97" s="70"/>
      <c r="AN97" s="70"/>
      <c r="AO97" s="70"/>
      <c r="AP97" s="70"/>
      <c r="AQ97" s="70"/>
      <c r="AR97" s="70"/>
      <c r="AS97" s="70"/>
      <c r="AT97" s="70"/>
      <c r="AU97" s="70"/>
      <c r="AV97" s="70"/>
      <c r="AW97" s="70"/>
      <c r="AX97" s="70"/>
      <c r="AY97" s="70"/>
      <c r="AZ97" s="70"/>
    </row>
    <row r="98" spans="1:52" s="213" customFormat="1" ht="23.25" customHeight="1" x14ac:dyDescent="0.25">
      <c r="A98" s="211" t="s">
        <v>390</v>
      </c>
      <c r="B98" s="289" t="s">
        <v>391</v>
      </c>
      <c r="C98" s="112" t="s">
        <v>545</v>
      </c>
      <c r="D98" s="113" t="s">
        <v>21</v>
      </c>
      <c r="E98" s="92" t="s">
        <v>531</v>
      </c>
      <c r="F98" s="93" t="s">
        <v>515</v>
      </c>
      <c r="G98" s="205"/>
      <c r="H98" s="205" t="s">
        <v>38</v>
      </c>
      <c r="I98" s="8">
        <v>43</v>
      </c>
      <c r="J98" s="207"/>
      <c r="K98" s="208">
        <f t="shared" si="3"/>
        <v>0</v>
      </c>
      <c r="L98" s="212">
        <v>0</v>
      </c>
      <c r="M98" s="210">
        <f t="shared" si="4"/>
        <v>0</v>
      </c>
      <c r="N98" s="208">
        <f t="shared" si="1"/>
        <v>0</v>
      </c>
      <c r="O98" s="211"/>
      <c r="P98" s="211"/>
      <c r="Q98" s="211"/>
      <c r="R98" s="211"/>
      <c r="S98" s="211"/>
      <c r="T98" s="211"/>
      <c r="U98" s="211"/>
      <c r="V98" s="211"/>
      <c r="W98" s="211"/>
      <c r="X98" s="211"/>
      <c r="Y98" s="211"/>
      <c r="Z98" s="211"/>
      <c r="AA98" s="211"/>
      <c r="AB98" s="211"/>
      <c r="AC98" s="211"/>
      <c r="AD98" s="211"/>
      <c r="AE98" s="211"/>
      <c r="AF98" s="211"/>
      <c r="AG98" s="211"/>
      <c r="AH98" s="211"/>
      <c r="AI98" s="211"/>
      <c r="AJ98" s="211"/>
      <c r="AK98" s="211"/>
      <c r="AL98" s="211"/>
      <c r="AM98" s="211"/>
      <c r="AN98" s="211"/>
      <c r="AO98" s="211"/>
      <c r="AP98" s="211"/>
      <c r="AQ98" s="211"/>
      <c r="AR98" s="211"/>
      <c r="AS98" s="211"/>
      <c r="AT98" s="211"/>
      <c r="AU98" s="211"/>
      <c r="AV98" s="211"/>
      <c r="AW98" s="211"/>
      <c r="AX98" s="211"/>
      <c r="AY98" s="211"/>
      <c r="AZ98" s="211"/>
    </row>
    <row r="99" spans="1:52" s="213" customFormat="1" ht="23.25" customHeight="1" x14ac:dyDescent="0.25">
      <c r="A99" s="211"/>
      <c r="B99" s="289"/>
      <c r="C99" s="112" t="s">
        <v>513</v>
      </c>
      <c r="D99" s="113" t="s">
        <v>21</v>
      </c>
      <c r="E99" s="92" t="s">
        <v>531</v>
      </c>
      <c r="F99" s="93" t="s">
        <v>514</v>
      </c>
      <c r="G99" s="205"/>
      <c r="H99" s="205" t="s">
        <v>38</v>
      </c>
      <c r="I99" s="8">
        <v>60</v>
      </c>
      <c r="J99" s="207"/>
      <c r="K99" s="208">
        <f t="shared" si="3"/>
        <v>0</v>
      </c>
      <c r="L99" s="212">
        <v>0</v>
      </c>
      <c r="M99" s="210">
        <f t="shared" si="4"/>
        <v>0</v>
      </c>
      <c r="N99" s="208">
        <f t="shared" si="1"/>
        <v>0</v>
      </c>
      <c r="O99" s="211"/>
      <c r="P99" s="211"/>
      <c r="Q99" s="211"/>
      <c r="R99" s="211"/>
      <c r="S99" s="211"/>
      <c r="T99" s="211"/>
      <c r="U99" s="211"/>
      <c r="V99" s="211"/>
      <c r="W99" s="211"/>
      <c r="X99" s="211"/>
      <c r="Y99" s="211"/>
      <c r="Z99" s="211"/>
      <c r="AA99" s="211"/>
      <c r="AB99" s="211"/>
      <c r="AC99" s="211"/>
      <c r="AD99" s="211"/>
      <c r="AE99" s="211"/>
      <c r="AF99" s="211"/>
      <c r="AG99" s="211"/>
      <c r="AH99" s="211"/>
      <c r="AI99" s="211"/>
      <c r="AJ99" s="211"/>
      <c r="AK99" s="211"/>
      <c r="AL99" s="211"/>
      <c r="AM99" s="211"/>
      <c r="AN99" s="211"/>
      <c r="AO99" s="211"/>
      <c r="AP99" s="211"/>
      <c r="AQ99" s="211"/>
      <c r="AR99" s="211"/>
      <c r="AS99" s="211"/>
      <c r="AT99" s="211"/>
      <c r="AU99" s="211"/>
      <c r="AV99" s="211"/>
      <c r="AW99" s="211"/>
      <c r="AX99" s="211"/>
      <c r="AY99" s="211"/>
      <c r="AZ99" s="211"/>
    </row>
    <row r="100" spans="1:52" s="83" customFormat="1" ht="23.25" customHeight="1" x14ac:dyDescent="0.25">
      <c r="A100" s="70" t="s">
        <v>392</v>
      </c>
      <c r="B100" s="289"/>
      <c r="C100" s="112" t="s">
        <v>393</v>
      </c>
      <c r="D100" s="113" t="s">
        <v>21</v>
      </c>
      <c r="E100" s="98" t="s">
        <v>531</v>
      </c>
      <c r="F100" s="99" t="s">
        <v>551</v>
      </c>
      <c r="G100" s="100"/>
      <c r="H100" s="100" t="s">
        <v>38</v>
      </c>
      <c r="I100" s="8">
        <v>58</v>
      </c>
      <c r="J100" s="10"/>
      <c r="K100" s="208">
        <f t="shared" si="3"/>
        <v>0</v>
      </c>
      <c r="L100" s="101">
        <v>0</v>
      </c>
      <c r="M100" s="210">
        <f t="shared" si="4"/>
        <v>0</v>
      </c>
      <c r="N100" s="208">
        <f t="shared" si="1"/>
        <v>0</v>
      </c>
      <c r="O100" s="70"/>
      <c r="P100" s="70"/>
      <c r="Q100" s="70"/>
      <c r="R100" s="70"/>
      <c r="S100" s="70"/>
      <c r="T100" s="70"/>
      <c r="U100" s="70"/>
      <c r="V100" s="70"/>
      <c r="W100" s="70"/>
      <c r="X100" s="70"/>
      <c r="Y100" s="70"/>
      <c r="Z100" s="70"/>
      <c r="AA100" s="70"/>
      <c r="AB100" s="70"/>
      <c r="AC100" s="70"/>
      <c r="AD100" s="70"/>
      <c r="AE100" s="70"/>
      <c r="AF100" s="70"/>
      <c r="AG100" s="70"/>
      <c r="AH100" s="70"/>
      <c r="AI100" s="70"/>
      <c r="AJ100" s="70"/>
      <c r="AK100" s="70"/>
      <c r="AL100" s="70"/>
      <c r="AM100" s="70"/>
      <c r="AN100" s="70"/>
      <c r="AO100" s="70"/>
      <c r="AP100" s="70"/>
      <c r="AQ100" s="70"/>
      <c r="AR100" s="70"/>
      <c r="AS100" s="70"/>
      <c r="AT100" s="70"/>
      <c r="AU100" s="70"/>
      <c r="AV100" s="70"/>
      <c r="AW100" s="70"/>
      <c r="AX100" s="70"/>
      <c r="AY100" s="70"/>
      <c r="AZ100" s="70"/>
    </row>
    <row r="101" spans="1:52" s="83" customFormat="1" ht="23.25" customHeight="1" x14ac:dyDescent="0.25">
      <c r="A101" s="70" t="s">
        <v>394</v>
      </c>
      <c r="B101" s="289"/>
      <c r="C101" s="112" t="s">
        <v>395</v>
      </c>
      <c r="D101" s="113" t="s">
        <v>21</v>
      </c>
      <c r="E101" s="98" t="s">
        <v>531</v>
      </c>
      <c r="F101" s="99" t="s">
        <v>552</v>
      </c>
      <c r="G101" s="100"/>
      <c r="H101" s="100" t="s">
        <v>38</v>
      </c>
      <c r="I101" s="8">
        <v>80</v>
      </c>
      <c r="J101" s="10"/>
      <c r="K101" s="208">
        <f t="shared" si="3"/>
        <v>0</v>
      </c>
      <c r="L101" s="101">
        <v>0</v>
      </c>
      <c r="M101" s="210">
        <f t="shared" si="4"/>
        <v>0</v>
      </c>
      <c r="N101" s="208">
        <f t="shared" si="1"/>
        <v>0</v>
      </c>
      <c r="O101" s="70"/>
      <c r="P101" s="70"/>
      <c r="Q101" s="70"/>
      <c r="R101" s="70"/>
      <c r="S101" s="70"/>
      <c r="T101" s="70"/>
      <c r="U101" s="70"/>
      <c r="V101" s="70"/>
      <c r="W101" s="70"/>
      <c r="X101" s="70"/>
      <c r="Y101" s="70"/>
      <c r="Z101" s="70"/>
      <c r="AA101" s="70"/>
      <c r="AB101" s="70"/>
      <c r="AC101" s="70"/>
      <c r="AD101" s="70"/>
      <c r="AE101" s="70"/>
      <c r="AF101" s="70"/>
      <c r="AG101" s="70"/>
      <c r="AH101" s="70"/>
      <c r="AI101" s="70"/>
      <c r="AJ101" s="70"/>
      <c r="AK101" s="70"/>
      <c r="AL101" s="70"/>
      <c r="AM101" s="70"/>
      <c r="AN101" s="70"/>
      <c r="AO101" s="70"/>
      <c r="AP101" s="70"/>
      <c r="AQ101" s="70"/>
      <c r="AR101" s="70"/>
      <c r="AS101" s="70"/>
      <c r="AT101" s="70"/>
      <c r="AU101" s="70"/>
      <c r="AV101" s="70"/>
      <c r="AW101" s="70"/>
      <c r="AX101" s="70"/>
      <c r="AY101" s="70"/>
      <c r="AZ101" s="70"/>
    </row>
    <row r="102" spans="1:52" s="83" customFormat="1" ht="27.75" x14ac:dyDescent="0.25">
      <c r="A102" s="70"/>
      <c r="B102" s="289" t="s">
        <v>396</v>
      </c>
      <c r="C102" s="97" t="s">
        <v>397</v>
      </c>
      <c r="D102" s="9" t="s">
        <v>9</v>
      </c>
      <c r="E102" s="98" t="s">
        <v>536</v>
      </c>
      <c r="F102" s="93" t="s">
        <v>398</v>
      </c>
      <c r="G102" s="103" t="s">
        <v>250</v>
      </c>
      <c r="H102" s="103" t="s">
        <v>87</v>
      </c>
      <c r="I102" s="37"/>
      <c r="J102" s="10"/>
      <c r="K102" s="208">
        <f t="shared" si="3"/>
        <v>0</v>
      </c>
      <c r="L102" s="95">
        <v>0.2</v>
      </c>
      <c r="M102" s="210">
        <f t="shared" si="4"/>
        <v>0</v>
      </c>
      <c r="N102" s="208">
        <f t="shared" ref="N102:N123" si="5">SUM(K102+M102)</f>
        <v>0</v>
      </c>
      <c r="O102" s="70"/>
      <c r="P102" s="70"/>
      <c r="Q102" s="70"/>
      <c r="R102" s="70"/>
      <c r="S102" s="70"/>
      <c r="T102" s="70"/>
      <c r="U102" s="70"/>
      <c r="V102" s="70"/>
      <c r="W102" s="70"/>
      <c r="X102" s="70"/>
      <c r="Y102" s="70"/>
      <c r="Z102" s="70"/>
      <c r="AA102" s="70"/>
      <c r="AB102" s="70"/>
      <c r="AC102" s="70"/>
      <c r="AD102" s="70"/>
      <c r="AE102" s="70"/>
      <c r="AF102" s="70"/>
      <c r="AG102" s="70"/>
      <c r="AH102" s="70"/>
      <c r="AI102" s="70"/>
      <c r="AJ102" s="70"/>
      <c r="AK102" s="70"/>
      <c r="AL102" s="70"/>
      <c r="AM102" s="70"/>
      <c r="AN102" s="70"/>
      <c r="AO102" s="70"/>
      <c r="AP102" s="70"/>
      <c r="AQ102" s="70"/>
      <c r="AR102" s="70"/>
      <c r="AS102" s="70"/>
      <c r="AT102" s="70"/>
      <c r="AU102" s="70"/>
      <c r="AV102" s="70"/>
      <c r="AW102" s="70"/>
      <c r="AX102" s="70"/>
      <c r="AY102" s="70"/>
      <c r="AZ102" s="70"/>
    </row>
    <row r="103" spans="1:52" s="83" customFormat="1" ht="27.75" x14ac:dyDescent="0.25">
      <c r="A103" s="70"/>
      <c r="B103" s="289"/>
      <c r="C103" s="97" t="s">
        <v>399</v>
      </c>
      <c r="D103" s="9" t="s">
        <v>9</v>
      </c>
      <c r="E103" s="98" t="s">
        <v>536</v>
      </c>
      <c r="F103" s="93" t="s">
        <v>400</v>
      </c>
      <c r="G103" s="103" t="s">
        <v>250</v>
      </c>
      <c r="H103" s="103" t="s">
        <v>87</v>
      </c>
      <c r="I103" s="37"/>
      <c r="J103" s="10"/>
      <c r="K103" s="208">
        <f t="shared" si="3"/>
        <v>0</v>
      </c>
      <c r="L103" s="95">
        <v>0.2</v>
      </c>
      <c r="M103" s="210">
        <f t="shared" si="4"/>
        <v>0</v>
      </c>
      <c r="N103" s="208">
        <f t="shared" si="5"/>
        <v>0</v>
      </c>
      <c r="O103" s="70"/>
      <c r="P103" s="70"/>
      <c r="Q103" s="70"/>
      <c r="R103" s="70"/>
      <c r="S103" s="70"/>
      <c r="T103" s="70"/>
      <c r="U103" s="70"/>
      <c r="V103" s="70"/>
      <c r="W103" s="70"/>
      <c r="X103" s="70"/>
      <c r="Y103" s="70"/>
      <c r="Z103" s="70"/>
      <c r="AA103" s="70"/>
      <c r="AB103" s="70"/>
      <c r="AC103" s="70"/>
      <c r="AD103" s="70"/>
      <c r="AE103" s="70"/>
      <c r="AF103" s="70"/>
      <c r="AG103" s="70"/>
      <c r="AH103" s="70"/>
      <c r="AI103" s="70"/>
      <c r="AJ103" s="70"/>
      <c r="AK103" s="70"/>
      <c r="AL103" s="70"/>
      <c r="AM103" s="70"/>
      <c r="AN103" s="70"/>
      <c r="AO103" s="70"/>
      <c r="AP103" s="70"/>
      <c r="AQ103" s="70"/>
      <c r="AR103" s="70"/>
      <c r="AS103" s="70"/>
      <c r="AT103" s="70"/>
      <c r="AU103" s="70"/>
      <c r="AV103" s="70"/>
      <c r="AW103" s="70"/>
      <c r="AX103" s="70"/>
      <c r="AY103" s="70"/>
      <c r="AZ103" s="70"/>
    </row>
    <row r="104" spans="1:52" s="83" customFormat="1" ht="22.5" customHeight="1" x14ac:dyDescent="0.25">
      <c r="B104" s="289" t="s">
        <v>401</v>
      </c>
      <c r="C104" s="102" t="s">
        <v>402</v>
      </c>
      <c r="D104" s="9" t="s">
        <v>403</v>
      </c>
      <c r="E104" s="98" t="s">
        <v>532</v>
      </c>
      <c r="F104" s="99" t="s">
        <v>404</v>
      </c>
      <c r="G104" s="100"/>
      <c r="H104" s="100" t="s">
        <v>13</v>
      </c>
      <c r="I104" s="8">
        <v>110</v>
      </c>
      <c r="J104" s="10"/>
      <c r="K104" s="208">
        <f t="shared" si="3"/>
        <v>0</v>
      </c>
      <c r="L104" s="101">
        <v>0</v>
      </c>
      <c r="M104" s="210">
        <f t="shared" si="4"/>
        <v>0</v>
      </c>
      <c r="N104" s="208">
        <f t="shared" si="5"/>
        <v>0</v>
      </c>
      <c r="O104" s="70"/>
      <c r="P104" s="70"/>
      <c r="Q104" s="70"/>
      <c r="R104" s="70"/>
      <c r="S104" s="70"/>
      <c r="T104" s="70"/>
      <c r="U104" s="70"/>
      <c r="V104" s="70"/>
      <c r="W104" s="70"/>
      <c r="X104" s="70"/>
      <c r="Y104" s="70"/>
      <c r="Z104" s="70"/>
      <c r="AA104" s="70"/>
      <c r="AB104" s="70"/>
      <c r="AC104" s="70"/>
      <c r="AD104" s="70"/>
      <c r="AE104" s="70"/>
      <c r="AF104" s="70"/>
      <c r="AG104" s="70"/>
      <c r="AH104" s="70"/>
      <c r="AI104" s="70"/>
      <c r="AJ104" s="70"/>
      <c r="AK104" s="70"/>
      <c r="AL104" s="70"/>
      <c r="AM104" s="70"/>
      <c r="AN104" s="70"/>
      <c r="AO104" s="70"/>
      <c r="AP104" s="70"/>
      <c r="AQ104" s="70"/>
      <c r="AR104" s="70"/>
      <c r="AS104" s="70"/>
      <c r="AT104" s="70"/>
      <c r="AU104" s="70"/>
      <c r="AV104" s="70"/>
      <c r="AW104" s="70"/>
      <c r="AX104" s="70"/>
      <c r="AY104" s="70"/>
      <c r="AZ104" s="70"/>
    </row>
    <row r="105" spans="1:52" s="83" customFormat="1" ht="22.5" customHeight="1" x14ac:dyDescent="0.25">
      <c r="B105" s="289"/>
      <c r="C105" s="102" t="s">
        <v>405</v>
      </c>
      <c r="D105" s="9" t="s">
        <v>403</v>
      </c>
      <c r="E105" s="98" t="s">
        <v>532</v>
      </c>
      <c r="F105" s="99" t="s">
        <v>406</v>
      </c>
      <c r="G105" s="100"/>
      <c r="H105" s="100" t="s">
        <v>13</v>
      </c>
      <c r="I105" s="8">
        <v>136</v>
      </c>
      <c r="J105" s="10"/>
      <c r="K105" s="208">
        <f t="shared" si="3"/>
        <v>0</v>
      </c>
      <c r="L105" s="101">
        <v>0</v>
      </c>
      <c r="M105" s="210">
        <f t="shared" si="4"/>
        <v>0</v>
      </c>
      <c r="N105" s="208">
        <f t="shared" si="5"/>
        <v>0</v>
      </c>
      <c r="O105" s="70"/>
      <c r="P105" s="70"/>
      <c r="Q105" s="70"/>
      <c r="R105" s="70"/>
      <c r="S105" s="70"/>
      <c r="T105" s="70"/>
      <c r="U105" s="70"/>
      <c r="V105" s="70"/>
      <c r="W105" s="70"/>
      <c r="X105" s="70"/>
      <c r="Y105" s="70"/>
      <c r="Z105" s="70"/>
      <c r="AA105" s="70"/>
      <c r="AB105" s="70"/>
      <c r="AC105" s="70"/>
      <c r="AD105" s="70"/>
      <c r="AE105" s="70"/>
      <c r="AF105" s="70"/>
      <c r="AG105" s="70"/>
      <c r="AH105" s="70"/>
      <c r="AI105" s="70"/>
      <c r="AJ105" s="70"/>
      <c r="AK105" s="70"/>
      <c r="AL105" s="70"/>
      <c r="AM105" s="70"/>
      <c r="AN105" s="70"/>
      <c r="AO105" s="70"/>
      <c r="AP105" s="70"/>
      <c r="AQ105" s="70"/>
      <c r="AR105" s="70"/>
      <c r="AS105" s="70"/>
      <c r="AT105" s="70"/>
      <c r="AU105" s="70"/>
      <c r="AV105" s="70"/>
      <c r="AW105" s="70"/>
      <c r="AX105" s="70"/>
      <c r="AY105" s="70"/>
      <c r="AZ105" s="70"/>
    </row>
    <row r="106" spans="1:52" s="83" customFormat="1" ht="22.5" customHeight="1" x14ac:dyDescent="0.25">
      <c r="B106" s="286" t="s">
        <v>407</v>
      </c>
      <c r="C106" s="102" t="s">
        <v>408</v>
      </c>
      <c r="D106" s="9" t="s">
        <v>21</v>
      </c>
      <c r="E106" s="98">
        <v>10.7</v>
      </c>
      <c r="F106" s="108" t="s">
        <v>408</v>
      </c>
      <c r="G106" s="100"/>
      <c r="H106" s="100" t="s">
        <v>38</v>
      </c>
      <c r="I106" s="8">
        <v>23</v>
      </c>
      <c r="J106" s="10"/>
      <c r="K106" s="208">
        <f t="shared" si="3"/>
        <v>0</v>
      </c>
      <c r="L106" s="101">
        <v>0</v>
      </c>
      <c r="M106" s="210">
        <f t="shared" si="4"/>
        <v>0</v>
      </c>
      <c r="N106" s="208">
        <f t="shared" si="5"/>
        <v>0</v>
      </c>
      <c r="O106" s="70"/>
      <c r="P106" s="70"/>
      <c r="Q106" s="70"/>
      <c r="R106" s="70"/>
      <c r="S106" s="70"/>
      <c r="T106" s="70"/>
      <c r="U106" s="70"/>
      <c r="V106" s="70"/>
      <c r="W106" s="70"/>
      <c r="X106" s="70"/>
      <c r="Y106" s="70"/>
      <c r="Z106" s="70"/>
      <c r="AA106" s="70"/>
      <c r="AB106" s="70"/>
      <c r="AC106" s="70"/>
      <c r="AD106" s="70"/>
      <c r="AE106" s="70"/>
      <c r="AF106" s="70"/>
      <c r="AG106" s="70"/>
      <c r="AH106" s="70"/>
      <c r="AI106" s="70"/>
      <c r="AJ106" s="70"/>
      <c r="AK106" s="70"/>
      <c r="AL106" s="70"/>
      <c r="AM106" s="70"/>
      <c r="AN106" s="70"/>
      <c r="AO106" s="70"/>
      <c r="AP106" s="70"/>
      <c r="AQ106" s="70"/>
      <c r="AR106" s="70"/>
      <c r="AS106" s="70"/>
      <c r="AT106" s="70"/>
      <c r="AU106" s="70"/>
      <c r="AV106" s="70"/>
      <c r="AW106" s="70"/>
      <c r="AX106" s="70"/>
      <c r="AY106" s="70"/>
      <c r="AZ106" s="70"/>
    </row>
    <row r="107" spans="1:52" s="83" customFormat="1" ht="22.5" customHeight="1" x14ac:dyDescent="0.25">
      <c r="B107" s="288"/>
      <c r="C107" s="102" t="s">
        <v>409</v>
      </c>
      <c r="D107" s="9" t="s">
        <v>21</v>
      </c>
      <c r="E107" s="98">
        <v>10.7</v>
      </c>
      <c r="F107" s="108" t="s">
        <v>409</v>
      </c>
      <c r="G107" s="100"/>
      <c r="H107" s="100" t="s">
        <v>13</v>
      </c>
      <c r="I107" s="8">
        <v>167</v>
      </c>
      <c r="J107" s="10"/>
      <c r="K107" s="208">
        <f t="shared" si="3"/>
        <v>0</v>
      </c>
      <c r="L107" s="101">
        <v>0</v>
      </c>
      <c r="M107" s="210">
        <f t="shared" si="4"/>
        <v>0</v>
      </c>
      <c r="N107" s="208">
        <f t="shared" si="5"/>
        <v>0</v>
      </c>
      <c r="O107" s="70"/>
      <c r="P107" s="70"/>
      <c r="Q107" s="70"/>
      <c r="R107" s="70"/>
      <c r="S107" s="70"/>
      <c r="T107" s="70"/>
      <c r="U107" s="70"/>
      <c r="V107" s="70"/>
      <c r="W107" s="70"/>
      <c r="X107" s="70"/>
      <c r="Y107" s="70"/>
      <c r="Z107" s="70"/>
      <c r="AA107" s="70"/>
      <c r="AB107" s="70"/>
      <c r="AC107" s="70"/>
      <c r="AD107" s="70"/>
      <c r="AE107" s="70"/>
      <c r="AF107" s="70"/>
      <c r="AG107" s="70"/>
      <c r="AH107" s="70"/>
      <c r="AI107" s="70"/>
      <c r="AJ107" s="70"/>
      <c r="AK107" s="70"/>
      <c r="AL107" s="70"/>
      <c r="AM107" s="70"/>
      <c r="AN107" s="70"/>
      <c r="AO107" s="70"/>
      <c r="AP107" s="70"/>
      <c r="AQ107" s="70"/>
      <c r="AR107" s="70"/>
      <c r="AS107" s="70"/>
      <c r="AT107" s="70"/>
      <c r="AU107" s="70"/>
      <c r="AV107" s="70"/>
      <c r="AW107" s="70"/>
      <c r="AX107" s="70"/>
      <c r="AY107" s="70"/>
      <c r="AZ107" s="70"/>
    </row>
    <row r="108" spans="1:52" s="83" customFormat="1" ht="22.5" customHeight="1" x14ac:dyDescent="0.25">
      <c r="A108" s="70"/>
      <c r="B108" s="286" t="s">
        <v>410</v>
      </c>
      <c r="C108" s="102" t="s">
        <v>411</v>
      </c>
      <c r="D108" s="9" t="s">
        <v>21</v>
      </c>
      <c r="E108" s="98">
        <v>10.4</v>
      </c>
      <c r="F108" s="108" t="s">
        <v>411</v>
      </c>
      <c r="G108" s="100"/>
      <c r="H108" s="100" t="s">
        <v>412</v>
      </c>
      <c r="I108" s="8">
        <v>267</v>
      </c>
      <c r="J108" s="10"/>
      <c r="K108" s="208">
        <f t="shared" si="3"/>
        <v>0</v>
      </c>
      <c r="L108" s="101">
        <v>0</v>
      </c>
      <c r="M108" s="210">
        <f t="shared" si="4"/>
        <v>0</v>
      </c>
      <c r="N108" s="208">
        <f t="shared" si="5"/>
        <v>0</v>
      </c>
      <c r="O108" s="70"/>
      <c r="P108" s="70"/>
      <c r="Q108" s="70"/>
      <c r="R108" s="70"/>
      <c r="S108" s="70"/>
      <c r="T108" s="70"/>
      <c r="U108" s="70"/>
      <c r="V108" s="70"/>
      <c r="W108" s="70"/>
      <c r="X108" s="70"/>
      <c r="Y108" s="70"/>
      <c r="Z108" s="70"/>
      <c r="AA108" s="70"/>
      <c r="AB108" s="70"/>
      <c r="AC108" s="70"/>
      <c r="AD108" s="70"/>
      <c r="AE108" s="70"/>
      <c r="AF108" s="70"/>
      <c r="AG108" s="70"/>
      <c r="AH108" s="70"/>
      <c r="AI108" s="70"/>
      <c r="AJ108" s="70"/>
      <c r="AK108" s="70"/>
      <c r="AL108" s="70"/>
      <c r="AM108" s="70"/>
      <c r="AN108" s="70"/>
      <c r="AO108" s="70"/>
      <c r="AP108" s="70"/>
      <c r="AQ108" s="70"/>
      <c r="AR108" s="70"/>
      <c r="AS108" s="70"/>
      <c r="AT108" s="70"/>
      <c r="AU108" s="70"/>
      <c r="AV108" s="70"/>
      <c r="AW108" s="70"/>
      <c r="AX108" s="70"/>
      <c r="AY108" s="70"/>
      <c r="AZ108" s="70"/>
    </row>
    <row r="109" spans="1:52" s="83" customFormat="1" ht="22.5" customHeight="1" x14ac:dyDescent="0.25">
      <c r="A109" s="70"/>
      <c r="B109" s="288"/>
      <c r="C109" s="102" t="s">
        <v>413</v>
      </c>
      <c r="D109" s="9" t="s">
        <v>21</v>
      </c>
      <c r="E109" s="98">
        <v>10.4</v>
      </c>
      <c r="F109" s="108" t="s">
        <v>413</v>
      </c>
      <c r="G109" s="100"/>
      <c r="H109" s="100" t="s">
        <v>412</v>
      </c>
      <c r="I109" s="8">
        <v>623</v>
      </c>
      <c r="J109" s="10"/>
      <c r="K109" s="208">
        <f t="shared" si="3"/>
        <v>0</v>
      </c>
      <c r="L109" s="101">
        <v>0</v>
      </c>
      <c r="M109" s="210">
        <f t="shared" si="4"/>
        <v>0</v>
      </c>
      <c r="N109" s="208">
        <f t="shared" si="5"/>
        <v>0</v>
      </c>
      <c r="O109" s="70"/>
      <c r="P109" s="70"/>
      <c r="Q109" s="70"/>
      <c r="R109" s="70"/>
      <c r="S109" s="70"/>
      <c r="T109" s="70"/>
      <c r="U109" s="70"/>
      <c r="V109" s="70"/>
      <c r="W109" s="70"/>
      <c r="X109" s="70"/>
      <c r="Y109" s="70"/>
      <c r="Z109" s="70"/>
      <c r="AA109" s="70"/>
      <c r="AB109" s="70"/>
      <c r="AC109" s="70"/>
      <c r="AD109" s="70"/>
      <c r="AE109" s="70"/>
      <c r="AF109" s="70"/>
      <c r="AG109" s="70"/>
      <c r="AH109" s="70"/>
      <c r="AI109" s="70"/>
      <c r="AJ109" s="70"/>
      <c r="AK109" s="70"/>
      <c r="AL109" s="70"/>
      <c r="AM109" s="70"/>
      <c r="AN109" s="70"/>
      <c r="AO109" s="70"/>
      <c r="AP109" s="70"/>
      <c r="AQ109" s="70"/>
      <c r="AR109" s="70"/>
      <c r="AS109" s="70"/>
      <c r="AT109" s="70"/>
      <c r="AU109" s="70"/>
      <c r="AV109" s="70"/>
      <c r="AW109" s="70"/>
      <c r="AX109" s="70"/>
      <c r="AY109" s="70"/>
      <c r="AZ109" s="70"/>
    </row>
    <row r="110" spans="1:52" s="83" customFormat="1" ht="34.5" customHeight="1" x14ac:dyDescent="0.25">
      <c r="A110" s="70"/>
      <c r="B110" s="286" t="s">
        <v>71</v>
      </c>
      <c r="C110" s="114" t="s">
        <v>414</v>
      </c>
      <c r="D110" s="11" t="s">
        <v>9</v>
      </c>
      <c r="E110" s="115">
        <v>13.2</v>
      </c>
      <c r="F110" s="116" t="s">
        <v>72</v>
      </c>
      <c r="G110" s="11" t="s">
        <v>250</v>
      </c>
      <c r="H110" s="11" t="s">
        <v>73</v>
      </c>
      <c r="I110" s="37"/>
      <c r="J110" s="10"/>
      <c r="K110" s="208">
        <f t="shared" si="3"/>
        <v>0</v>
      </c>
      <c r="L110" s="101">
        <v>0</v>
      </c>
      <c r="M110" s="210">
        <f t="shared" si="4"/>
        <v>0</v>
      </c>
      <c r="N110" s="208">
        <f t="shared" si="5"/>
        <v>0</v>
      </c>
      <c r="O110" s="70"/>
      <c r="P110" s="70"/>
      <c r="Q110" s="70"/>
      <c r="R110" s="70"/>
      <c r="S110" s="70"/>
      <c r="T110" s="70"/>
      <c r="U110" s="70"/>
      <c r="V110" s="70"/>
      <c r="W110" s="70"/>
      <c r="X110" s="70"/>
      <c r="Y110" s="70"/>
      <c r="Z110" s="70"/>
      <c r="AA110" s="70"/>
      <c r="AB110" s="70"/>
      <c r="AC110" s="70"/>
      <c r="AD110" s="70"/>
      <c r="AE110" s="70"/>
      <c r="AF110" s="70"/>
      <c r="AG110" s="70"/>
      <c r="AH110" s="70"/>
      <c r="AI110" s="70"/>
      <c r="AJ110" s="70"/>
      <c r="AK110" s="70"/>
      <c r="AL110" s="70"/>
      <c r="AM110" s="70"/>
      <c r="AN110" s="70"/>
      <c r="AO110" s="70"/>
      <c r="AP110" s="70"/>
      <c r="AQ110" s="70"/>
      <c r="AR110" s="70"/>
      <c r="AS110" s="70"/>
      <c r="AT110" s="70"/>
      <c r="AU110" s="70"/>
      <c r="AV110" s="70"/>
      <c r="AW110" s="70"/>
      <c r="AX110" s="70"/>
      <c r="AY110" s="70"/>
      <c r="AZ110" s="70"/>
    </row>
    <row r="111" spans="1:52" s="213" customFormat="1" ht="34.5" customHeight="1" x14ac:dyDescent="0.25">
      <c r="A111" s="211"/>
      <c r="B111" s="288"/>
      <c r="C111" s="224" t="s">
        <v>497</v>
      </c>
      <c r="D111" s="214" t="s">
        <v>9</v>
      </c>
      <c r="E111" s="215">
        <v>10.3</v>
      </c>
      <c r="F111" s="224" t="s">
        <v>497</v>
      </c>
      <c r="G111" s="216"/>
      <c r="H111" s="214" t="s">
        <v>77</v>
      </c>
      <c r="I111" s="8">
        <v>2156</v>
      </c>
      <c r="J111" s="207"/>
      <c r="K111" s="208">
        <f t="shared" si="3"/>
        <v>0</v>
      </c>
      <c r="L111" s="212">
        <v>0</v>
      </c>
      <c r="M111" s="210">
        <f t="shared" si="4"/>
        <v>0</v>
      </c>
      <c r="N111" s="208">
        <f t="shared" si="5"/>
        <v>0</v>
      </c>
      <c r="O111" s="211"/>
      <c r="P111" s="211"/>
      <c r="Q111" s="211"/>
      <c r="R111" s="211"/>
      <c r="S111" s="211"/>
      <c r="T111" s="211"/>
      <c r="U111" s="211"/>
      <c r="V111" s="211"/>
      <c r="W111" s="211"/>
      <c r="X111" s="211"/>
      <c r="Y111" s="211"/>
      <c r="Z111" s="211"/>
      <c r="AA111" s="211"/>
      <c r="AB111" s="211"/>
      <c r="AC111" s="211"/>
      <c r="AD111" s="211"/>
      <c r="AE111" s="211"/>
      <c r="AF111" s="211"/>
      <c r="AG111" s="211"/>
      <c r="AH111" s="211"/>
      <c r="AI111" s="211"/>
      <c r="AJ111" s="211"/>
      <c r="AK111" s="211"/>
      <c r="AL111" s="211"/>
      <c r="AM111" s="211"/>
      <c r="AN111" s="211"/>
      <c r="AO111" s="211"/>
      <c r="AP111" s="211"/>
      <c r="AQ111" s="211"/>
      <c r="AR111" s="211"/>
      <c r="AS111" s="211"/>
      <c r="AT111" s="211"/>
      <c r="AU111" s="211"/>
      <c r="AV111" s="211"/>
      <c r="AW111" s="211"/>
      <c r="AX111" s="211"/>
      <c r="AY111" s="211"/>
      <c r="AZ111" s="211"/>
    </row>
    <row r="112" spans="1:52" s="213" customFormat="1" ht="34.5" customHeight="1" x14ac:dyDescent="0.25">
      <c r="A112" s="211"/>
      <c r="B112" s="286" t="s">
        <v>76</v>
      </c>
      <c r="C112" s="224" t="s">
        <v>492</v>
      </c>
      <c r="D112" s="126" t="s">
        <v>21</v>
      </c>
      <c r="E112" s="215" t="s">
        <v>575</v>
      </c>
      <c r="F112" s="224" t="s">
        <v>492</v>
      </c>
      <c r="G112" s="216"/>
      <c r="H112" s="214" t="s">
        <v>13</v>
      </c>
      <c r="I112" s="8">
        <v>338</v>
      </c>
      <c r="J112" s="207"/>
      <c r="K112" s="208">
        <f t="shared" si="3"/>
        <v>0</v>
      </c>
      <c r="L112" s="212">
        <v>0</v>
      </c>
      <c r="M112" s="210">
        <f t="shared" si="4"/>
        <v>0</v>
      </c>
      <c r="N112" s="208">
        <f t="shared" si="5"/>
        <v>0</v>
      </c>
      <c r="O112" s="211"/>
      <c r="P112" s="211"/>
      <c r="Q112" s="211"/>
      <c r="R112" s="211"/>
      <c r="S112" s="211"/>
      <c r="T112" s="211"/>
      <c r="U112" s="211"/>
      <c r="V112" s="211"/>
      <c r="W112" s="211"/>
      <c r="X112" s="211"/>
      <c r="Y112" s="211"/>
      <c r="Z112" s="211"/>
      <c r="AA112" s="211"/>
      <c r="AB112" s="211"/>
      <c r="AC112" s="211"/>
      <c r="AD112" s="211"/>
      <c r="AE112" s="211"/>
      <c r="AF112" s="211"/>
      <c r="AG112" s="211"/>
      <c r="AH112" s="211"/>
      <c r="AI112" s="211"/>
      <c r="AJ112" s="211"/>
      <c r="AK112" s="211"/>
      <c r="AL112" s="211"/>
      <c r="AM112" s="211"/>
      <c r="AN112" s="211"/>
      <c r="AO112" s="211"/>
      <c r="AP112" s="211"/>
      <c r="AQ112" s="211"/>
      <c r="AR112" s="211"/>
      <c r="AS112" s="211"/>
      <c r="AT112" s="211"/>
      <c r="AU112" s="211"/>
      <c r="AV112" s="211"/>
      <c r="AW112" s="211"/>
      <c r="AX112" s="211"/>
      <c r="AY112" s="211"/>
      <c r="AZ112" s="211"/>
    </row>
    <row r="113" spans="1:52" s="213" customFormat="1" ht="30.75" customHeight="1" x14ac:dyDescent="0.25">
      <c r="A113" s="211"/>
      <c r="B113" s="287"/>
      <c r="C113" s="217" t="s">
        <v>415</v>
      </c>
      <c r="D113" s="126" t="s">
        <v>21</v>
      </c>
      <c r="E113" s="218" t="s">
        <v>575</v>
      </c>
      <c r="F113" s="219" t="s">
        <v>546</v>
      </c>
      <c r="G113" s="220"/>
      <c r="H113" s="113" t="s">
        <v>13</v>
      </c>
      <c r="I113" s="8">
        <v>422</v>
      </c>
      <c r="J113" s="207"/>
      <c r="K113" s="208">
        <f t="shared" si="3"/>
        <v>0</v>
      </c>
      <c r="L113" s="212">
        <v>0</v>
      </c>
      <c r="M113" s="210">
        <f t="shared" si="4"/>
        <v>0</v>
      </c>
      <c r="N113" s="208">
        <f t="shared" si="5"/>
        <v>0</v>
      </c>
      <c r="O113" s="211"/>
      <c r="P113" s="211"/>
      <c r="Q113" s="211"/>
      <c r="R113" s="211"/>
      <c r="S113" s="211"/>
      <c r="T113" s="211"/>
      <c r="U113" s="211"/>
      <c r="V113" s="211"/>
      <c r="W113" s="211"/>
      <c r="X113" s="211"/>
      <c r="Y113" s="211"/>
      <c r="Z113" s="211"/>
      <c r="AA113" s="211"/>
      <c r="AB113" s="211"/>
      <c r="AC113" s="211"/>
      <c r="AD113" s="211"/>
      <c r="AE113" s="211"/>
      <c r="AF113" s="211"/>
      <c r="AG113" s="211"/>
      <c r="AH113" s="211"/>
      <c r="AI113" s="211"/>
      <c r="AJ113" s="211"/>
      <c r="AK113" s="211"/>
      <c r="AL113" s="211"/>
      <c r="AM113" s="211"/>
      <c r="AN113" s="211"/>
      <c r="AO113" s="211"/>
      <c r="AP113" s="211"/>
      <c r="AQ113" s="211"/>
      <c r="AR113" s="211"/>
      <c r="AS113" s="211"/>
      <c r="AT113" s="211"/>
      <c r="AU113" s="211"/>
      <c r="AV113" s="211"/>
      <c r="AW113" s="211"/>
      <c r="AX113" s="211"/>
      <c r="AY113" s="211"/>
      <c r="AZ113" s="211"/>
    </row>
    <row r="114" spans="1:52" s="213" customFormat="1" ht="30.75" customHeight="1" x14ac:dyDescent="0.25">
      <c r="A114" s="211"/>
      <c r="B114" s="287"/>
      <c r="C114" s="204" t="s">
        <v>416</v>
      </c>
      <c r="D114" s="126" t="s">
        <v>21</v>
      </c>
      <c r="E114" s="218" t="s">
        <v>575</v>
      </c>
      <c r="F114" s="219" t="s">
        <v>547</v>
      </c>
      <c r="G114" s="221"/>
      <c r="H114" s="113" t="s">
        <v>13</v>
      </c>
      <c r="I114" s="8">
        <v>532</v>
      </c>
      <c r="J114" s="207"/>
      <c r="K114" s="208">
        <f t="shared" si="3"/>
        <v>0</v>
      </c>
      <c r="L114" s="212">
        <v>0</v>
      </c>
      <c r="M114" s="210">
        <f t="shared" si="4"/>
        <v>0</v>
      </c>
      <c r="N114" s="208">
        <f t="shared" si="5"/>
        <v>0</v>
      </c>
      <c r="O114" s="211"/>
      <c r="P114" s="211"/>
      <c r="Q114" s="211"/>
      <c r="R114" s="211"/>
      <c r="S114" s="211"/>
      <c r="T114" s="211"/>
      <c r="U114" s="211"/>
      <c r="V114" s="211"/>
      <c r="W114" s="211"/>
      <c r="X114" s="211"/>
      <c r="Y114" s="211"/>
      <c r="Z114" s="211"/>
      <c r="AA114" s="211"/>
      <c r="AB114" s="211"/>
      <c r="AC114" s="211"/>
      <c r="AD114" s="211"/>
      <c r="AE114" s="211"/>
      <c r="AF114" s="211"/>
      <c r="AG114" s="211"/>
      <c r="AH114" s="211"/>
      <c r="AI114" s="211"/>
      <c r="AJ114" s="211"/>
      <c r="AK114" s="211"/>
      <c r="AL114" s="211"/>
      <c r="AM114" s="211"/>
      <c r="AN114" s="211"/>
      <c r="AO114" s="211"/>
      <c r="AP114" s="211"/>
      <c r="AQ114" s="211"/>
      <c r="AR114" s="211"/>
      <c r="AS114" s="211"/>
      <c r="AT114" s="211"/>
      <c r="AU114" s="211"/>
      <c r="AV114" s="211"/>
      <c r="AW114" s="211"/>
      <c r="AX114" s="211"/>
      <c r="AY114" s="211"/>
      <c r="AZ114" s="211"/>
    </row>
    <row r="115" spans="1:52" s="213" customFormat="1" ht="31.5" customHeight="1" x14ac:dyDescent="0.25">
      <c r="A115" s="211"/>
      <c r="B115" s="287"/>
      <c r="C115" s="204" t="s">
        <v>519</v>
      </c>
      <c r="D115" s="126" t="s">
        <v>21</v>
      </c>
      <c r="E115" s="218" t="s">
        <v>575</v>
      </c>
      <c r="F115" s="223" t="s">
        <v>519</v>
      </c>
      <c r="G115" s="221"/>
      <c r="H115" s="221" t="s">
        <v>77</v>
      </c>
      <c r="I115" s="8">
        <v>34</v>
      </c>
      <c r="J115" s="207"/>
      <c r="K115" s="208">
        <f t="shared" si="3"/>
        <v>0</v>
      </c>
      <c r="L115" s="212">
        <v>0</v>
      </c>
      <c r="M115" s="210">
        <f t="shared" si="4"/>
        <v>0</v>
      </c>
      <c r="N115" s="208">
        <f t="shared" si="5"/>
        <v>0</v>
      </c>
      <c r="O115" s="211"/>
      <c r="P115" s="211"/>
      <c r="Q115" s="211"/>
      <c r="R115" s="211"/>
      <c r="S115" s="211"/>
      <c r="T115" s="211"/>
      <c r="U115" s="211"/>
      <c r="V115" s="211"/>
      <c r="W115" s="211"/>
      <c r="X115" s="211"/>
      <c r="Y115" s="211"/>
      <c r="Z115" s="211"/>
      <c r="AA115" s="211"/>
      <c r="AB115" s="211"/>
      <c r="AC115" s="211"/>
      <c r="AD115" s="211"/>
      <c r="AE115" s="211"/>
      <c r="AF115" s="211"/>
      <c r="AG115" s="211"/>
      <c r="AH115" s="211"/>
      <c r="AI115" s="211"/>
      <c r="AJ115" s="211"/>
      <c r="AK115" s="211"/>
      <c r="AL115" s="211"/>
      <c r="AM115" s="211"/>
      <c r="AN115" s="211"/>
      <c r="AO115" s="211"/>
      <c r="AP115" s="211"/>
      <c r="AQ115" s="211"/>
      <c r="AR115" s="211"/>
      <c r="AS115" s="211"/>
      <c r="AT115" s="211"/>
      <c r="AU115" s="211"/>
      <c r="AV115" s="211"/>
      <c r="AW115" s="211"/>
      <c r="AX115" s="211"/>
      <c r="AY115" s="211"/>
      <c r="AZ115" s="211"/>
    </row>
    <row r="116" spans="1:52" s="213" customFormat="1" ht="31.5" customHeight="1" x14ac:dyDescent="0.25">
      <c r="A116" s="211"/>
      <c r="B116" s="287"/>
      <c r="C116" s="204" t="s">
        <v>493</v>
      </c>
      <c r="D116" s="126" t="s">
        <v>21</v>
      </c>
      <c r="E116" s="218" t="s">
        <v>576</v>
      </c>
      <c r="F116" s="204" t="s">
        <v>493</v>
      </c>
      <c r="G116" s="221"/>
      <c r="H116" s="221" t="s">
        <v>77</v>
      </c>
      <c r="I116" s="8">
        <v>723</v>
      </c>
      <c r="J116" s="207"/>
      <c r="K116" s="208">
        <f t="shared" si="3"/>
        <v>0</v>
      </c>
      <c r="L116" s="212">
        <v>0</v>
      </c>
      <c r="M116" s="210">
        <f t="shared" si="4"/>
        <v>0</v>
      </c>
      <c r="N116" s="208">
        <f t="shared" si="5"/>
        <v>0</v>
      </c>
      <c r="O116" s="211"/>
      <c r="P116" s="211"/>
      <c r="Q116" s="211"/>
      <c r="R116" s="211"/>
      <c r="S116" s="211"/>
      <c r="T116" s="211"/>
      <c r="U116" s="211"/>
      <c r="V116" s="211"/>
      <c r="W116" s="211"/>
      <c r="X116" s="211"/>
      <c r="Y116" s="211"/>
      <c r="Z116" s="211"/>
      <c r="AA116" s="211"/>
      <c r="AB116" s="211"/>
      <c r="AC116" s="211"/>
      <c r="AD116" s="211"/>
      <c r="AE116" s="211"/>
      <c r="AF116" s="211"/>
      <c r="AG116" s="211"/>
      <c r="AH116" s="211"/>
      <c r="AI116" s="211"/>
      <c r="AJ116" s="211"/>
      <c r="AK116" s="211"/>
      <c r="AL116" s="211"/>
      <c r="AM116" s="211"/>
      <c r="AN116" s="211"/>
      <c r="AO116" s="211"/>
      <c r="AP116" s="211"/>
      <c r="AQ116" s="211"/>
      <c r="AR116" s="211"/>
      <c r="AS116" s="211"/>
      <c r="AT116" s="211"/>
      <c r="AU116" s="211"/>
      <c r="AV116" s="211"/>
      <c r="AW116" s="211"/>
      <c r="AX116" s="211"/>
      <c r="AY116" s="211"/>
      <c r="AZ116" s="211"/>
    </row>
    <row r="117" spans="1:52" s="213" customFormat="1" ht="31.5" customHeight="1" x14ac:dyDescent="0.25">
      <c r="A117" s="211"/>
      <c r="B117" s="287"/>
      <c r="C117" s="204" t="s">
        <v>494</v>
      </c>
      <c r="D117" s="126" t="s">
        <v>21</v>
      </c>
      <c r="E117" s="218" t="s">
        <v>576</v>
      </c>
      <c r="F117" s="204" t="s">
        <v>494</v>
      </c>
      <c r="G117" s="221"/>
      <c r="H117" s="221" t="s">
        <v>77</v>
      </c>
      <c r="I117" s="8">
        <v>1008</v>
      </c>
      <c r="J117" s="207"/>
      <c r="K117" s="208">
        <f t="shared" si="3"/>
        <v>0</v>
      </c>
      <c r="L117" s="212">
        <v>0</v>
      </c>
      <c r="M117" s="210">
        <f t="shared" si="4"/>
        <v>0</v>
      </c>
      <c r="N117" s="208">
        <f t="shared" si="5"/>
        <v>0</v>
      </c>
      <c r="O117" s="211"/>
      <c r="P117" s="211"/>
      <c r="Q117" s="211"/>
      <c r="R117" s="211"/>
      <c r="S117" s="211"/>
      <c r="T117" s="211"/>
      <c r="U117" s="211"/>
      <c r="V117" s="211"/>
      <c r="W117" s="211"/>
      <c r="X117" s="211"/>
      <c r="Y117" s="211"/>
      <c r="Z117" s="211"/>
      <c r="AA117" s="211"/>
      <c r="AB117" s="211"/>
      <c r="AC117" s="211"/>
      <c r="AD117" s="211"/>
      <c r="AE117" s="211"/>
      <c r="AF117" s="211"/>
      <c r="AG117" s="211"/>
      <c r="AH117" s="211"/>
      <c r="AI117" s="211"/>
      <c r="AJ117" s="211"/>
      <c r="AK117" s="211"/>
      <c r="AL117" s="211"/>
      <c r="AM117" s="211"/>
      <c r="AN117" s="211"/>
      <c r="AO117" s="211"/>
      <c r="AP117" s="211"/>
      <c r="AQ117" s="211"/>
      <c r="AR117" s="211"/>
      <c r="AS117" s="211"/>
      <c r="AT117" s="211"/>
      <c r="AU117" s="211"/>
      <c r="AV117" s="211"/>
      <c r="AW117" s="211"/>
      <c r="AX117" s="211"/>
      <c r="AY117" s="211"/>
      <c r="AZ117" s="211"/>
    </row>
    <row r="118" spans="1:52" s="213" customFormat="1" ht="72" customHeight="1" x14ac:dyDescent="0.25">
      <c r="A118" s="211"/>
      <c r="B118" s="287"/>
      <c r="C118" s="204" t="s">
        <v>417</v>
      </c>
      <c r="D118" s="126" t="s">
        <v>21</v>
      </c>
      <c r="E118" s="222" t="s">
        <v>577</v>
      </c>
      <c r="F118" s="223" t="s">
        <v>78</v>
      </c>
      <c r="G118" s="221"/>
      <c r="H118" s="221" t="s">
        <v>79</v>
      </c>
      <c r="I118" s="8">
        <v>449</v>
      </c>
      <c r="J118" s="207"/>
      <c r="K118" s="208">
        <f t="shared" si="3"/>
        <v>0</v>
      </c>
      <c r="L118" s="212">
        <v>0</v>
      </c>
      <c r="M118" s="210">
        <f t="shared" si="4"/>
        <v>0</v>
      </c>
      <c r="N118" s="208">
        <f t="shared" si="5"/>
        <v>0</v>
      </c>
      <c r="O118" s="211"/>
      <c r="P118" s="211"/>
      <c r="Q118" s="211"/>
      <c r="R118" s="211"/>
      <c r="S118" s="211"/>
      <c r="T118" s="211"/>
      <c r="U118" s="211"/>
      <c r="V118" s="211"/>
      <c r="W118" s="211"/>
      <c r="X118" s="211"/>
      <c r="Y118" s="211"/>
      <c r="Z118" s="211"/>
      <c r="AA118" s="211"/>
      <c r="AB118" s="211"/>
      <c r="AC118" s="211"/>
      <c r="AD118" s="211"/>
      <c r="AE118" s="211"/>
      <c r="AF118" s="211"/>
      <c r="AG118" s="211"/>
      <c r="AH118" s="211"/>
      <c r="AI118" s="211"/>
      <c r="AJ118" s="211"/>
      <c r="AK118" s="211"/>
      <c r="AL118" s="211"/>
      <c r="AM118" s="211"/>
      <c r="AN118" s="211"/>
      <c r="AO118" s="211"/>
      <c r="AP118" s="211"/>
      <c r="AQ118" s="211"/>
      <c r="AR118" s="211"/>
      <c r="AS118" s="211"/>
      <c r="AT118" s="211"/>
      <c r="AU118" s="211"/>
      <c r="AV118" s="211"/>
      <c r="AW118" s="211"/>
      <c r="AX118" s="211"/>
      <c r="AY118" s="211"/>
      <c r="AZ118" s="211"/>
    </row>
    <row r="119" spans="1:52" s="83" customFormat="1" ht="27.75" customHeight="1" x14ac:dyDescent="0.25">
      <c r="A119" s="70"/>
      <c r="B119" s="287"/>
      <c r="C119" s="91" t="s">
        <v>80</v>
      </c>
      <c r="D119" s="9" t="s">
        <v>21</v>
      </c>
      <c r="E119" s="119" t="s">
        <v>576</v>
      </c>
      <c r="F119" s="117" t="s">
        <v>80</v>
      </c>
      <c r="G119" s="118"/>
      <c r="H119" s="118" t="s">
        <v>13</v>
      </c>
      <c r="I119" s="37"/>
      <c r="J119" s="10"/>
      <c r="K119" s="208">
        <f t="shared" si="3"/>
        <v>0</v>
      </c>
      <c r="L119" s="101">
        <v>0</v>
      </c>
      <c r="M119" s="210">
        <f t="shared" si="4"/>
        <v>0</v>
      </c>
      <c r="N119" s="208">
        <f t="shared" si="5"/>
        <v>0</v>
      </c>
      <c r="O119" s="70"/>
      <c r="P119" s="70"/>
      <c r="Q119" s="70"/>
      <c r="R119" s="70"/>
      <c r="S119" s="70"/>
      <c r="T119" s="70"/>
      <c r="U119" s="70"/>
      <c r="V119" s="70"/>
      <c r="W119" s="70"/>
      <c r="X119" s="70"/>
      <c r="Y119" s="70"/>
      <c r="Z119" s="70"/>
      <c r="AA119" s="70"/>
      <c r="AB119" s="70"/>
      <c r="AC119" s="70"/>
      <c r="AD119" s="70"/>
      <c r="AE119" s="70"/>
      <c r="AF119" s="70"/>
      <c r="AG119" s="70"/>
      <c r="AH119" s="70"/>
      <c r="AI119" s="70"/>
      <c r="AJ119" s="70"/>
      <c r="AK119" s="70"/>
      <c r="AL119" s="70"/>
      <c r="AM119" s="70"/>
      <c r="AN119" s="70"/>
      <c r="AO119" s="70"/>
      <c r="AP119" s="70"/>
      <c r="AQ119" s="70"/>
      <c r="AR119" s="70"/>
      <c r="AS119" s="70"/>
      <c r="AT119" s="70"/>
      <c r="AU119" s="70"/>
      <c r="AV119" s="70"/>
      <c r="AW119" s="70"/>
      <c r="AX119" s="70"/>
      <c r="AY119" s="70"/>
      <c r="AZ119" s="70"/>
    </row>
    <row r="120" spans="1:52" s="83" customFormat="1" ht="27.75" customHeight="1" x14ac:dyDescent="0.25">
      <c r="A120" s="70"/>
      <c r="B120" s="287"/>
      <c r="C120" s="91" t="s">
        <v>418</v>
      </c>
      <c r="D120" s="9" t="s">
        <v>21</v>
      </c>
      <c r="E120" s="119" t="s">
        <v>576</v>
      </c>
      <c r="F120" s="117" t="s">
        <v>81</v>
      </c>
      <c r="G120" s="118"/>
      <c r="H120" s="118" t="s">
        <v>77</v>
      </c>
      <c r="I120" s="37"/>
      <c r="J120" s="10"/>
      <c r="K120" s="208">
        <f t="shared" si="3"/>
        <v>0</v>
      </c>
      <c r="L120" s="101">
        <v>0</v>
      </c>
      <c r="M120" s="210">
        <f t="shared" si="4"/>
        <v>0</v>
      </c>
      <c r="N120" s="208">
        <f t="shared" si="5"/>
        <v>0</v>
      </c>
      <c r="O120" s="70"/>
      <c r="P120" s="70"/>
      <c r="Q120" s="70"/>
      <c r="R120" s="70"/>
      <c r="S120" s="70"/>
      <c r="T120" s="70"/>
      <c r="U120" s="70"/>
      <c r="V120" s="70"/>
      <c r="W120" s="70"/>
      <c r="X120" s="70"/>
      <c r="Y120" s="70"/>
      <c r="Z120" s="70"/>
      <c r="AA120" s="70"/>
      <c r="AB120" s="70"/>
      <c r="AC120" s="70"/>
      <c r="AD120" s="70"/>
      <c r="AE120" s="70"/>
      <c r="AF120" s="70"/>
      <c r="AG120" s="70"/>
      <c r="AH120" s="70"/>
      <c r="AI120" s="70"/>
      <c r="AJ120" s="70"/>
      <c r="AK120" s="70"/>
      <c r="AL120" s="70"/>
      <c r="AM120" s="70"/>
      <c r="AN120" s="70"/>
      <c r="AO120" s="70"/>
      <c r="AP120" s="70"/>
      <c r="AQ120" s="70"/>
      <c r="AR120" s="70"/>
      <c r="AS120" s="70"/>
      <c r="AT120" s="70"/>
      <c r="AU120" s="70"/>
      <c r="AV120" s="70"/>
      <c r="AW120" s="70"/>
      <c r="AX120" s="70"/>
      <c r="AY120" s="70"/>
      <c r="AZ120" s="70"/>
    </row>
    <row r="121" spans="1:52" s="83" customFormat="1" ht="27.75" customHeight="1" x14ac:dyDescent="0.25">
      <c r="A121" s="70"/>
      <c r="B121" s="287"/>
      <c r="C121" s="91" t="s">
        <v>82</v>
      </c>
      <c r="D121" s="9" t="s">
        <v>21</v>
      </c>
      <c r="E121" s="119" t="s">
        <v>576</v>
      </c>
      <c r="F121" s="117" t="s">
        <v>82</v>
      </c>
      <c r="G121" s="118"/>
      <c r="H121" s="118" t="s">
        <v>13</v>
      </c>
      <c r="I121" s="8">
        <v>339</v>
      </c>
      <c r="J121" s="10"/>
      <c r="K121" s="208">
        <f t="shared" si="3"/>
        <v>0</v>
      </c>
      <c r="L121" s="101">
        <v>0</v>
      </c>
      <c r="M121" s="210">
        <f t="shared" si="4"/>
        <v>0</v>
      </c>
      <c r="N121" s="208">
        <f t="shared" si="5"/>
        <v>0</v>
      </c>
      <c r="O121" s="70"/>
      <c r="P121" s="70"/>
      <c r="Q121" s="70"/>
      <c r="R121" s="70"/>
      <c r="S121" s="70"/>
      <c r="T121" s="70"/>
      <c r="U121" s="70"/>
      <c r="V121" s="70"/>
      <c r="W121" s="70"/>
      <c r="X121" s="70"/>
      <c r="Y121" s="70"/>
      <c r="Z121" s="70"/>
      <c r="AA121" s="70"/>
      <c r="AB121" s="70"/>
      <c r="AC121" s="70"/>
      <c r="AD121" s="70"/>
      <c r="AE121" s="70"/>
      <c r="AF121" s="70"/>
      <c r="AG121" s="70"/>
      <c r="AH121" s="70"/>
      <c r="AI121" s="70"/>
      <c r="AJ121" s="70"/>
      <c r="AK121" s="70"/>
      <c r="AL121" s="70"/>
      <c r="AM121" s="70"/>
      <c r="AN121" s="70"/>
      <c r="AO121" s="70"/>
      <c r="AP121" s="70"/>
      <c r="AQ121" s="70"/>
      <c r="AR121" s="70"/>
      <c r="AS121" s="70"/>
      <c r="AT121" s="70"/>
      <c r="AU121" s="70"/>
      <c r="AV121" s="70"/>
      <c r="AW121" s="70"/>
      <c r="AX121" s="70"/>
      <c r="AY121" s="70"/>
      <c r="AZ121" s="70"/>
    </row>
    <row r="122" spans="1:52" s="83" customFormat="1" ht="27.75" customHeight="1" x14ac:dyDescent="0.25">
      <c r="A122" s="70"/>
      <c r="B122" s="287"/>
      <c r="C122" s="91" t="s">
        <v>419</v>
      </c>
      <c r="D122" s="9" t="s">
        <v>21</v>
      </c>
      <c r="E122" s="119" t="s">
        <v>576</v>
      </c>
      <c r="F122" s="117" t="s">
        <v>83</v>
      </c>
      <c r="G122" s="118"/>
      <c r="H122" s="118" t="s">
        <v>13</v>
      </c>
      <c r="I122" s="8">
        <v>728</v>
      </c>
      <c r="J122" s="10"/>
      <c r="K122" s="208">
        <f t="shared" si="3"/>
        <v>0</v>
      </c>
      <c r="L122" s="101">
        <v>0</v>
      </c>
      <c r="M122" s="210">
        <f t="shared" si="4"/>
        <v>0</v>
      </c>
      <c r="N122" s="208">
        <f t="shared" si="5"/>
        <v>0</v>
      </c>
      <c r="O122" s="70"/>
      <c r="P122" s="70"/>
      <c r="Q122" s="70"/>
      <c r="R122" s="70"/>
      <c r="S122" s="70"/>
      <c r="T122" s="70"/>
      <c r="U122" s="70"/>
      <c r="V122" s="70"/>
      <c r="W122" s="70"/>
      <c r="X122" s="70"/>
      <c r="Y122" s="70"/>
      <c r="Z122" s="70"/>
      <c r="AA122" s="70"/>
      <c r="AB122" s="70"/>
      <c r="AC122" s="70"/>
      <c r="AD122" s="70"/>
      <c r="AE122" s="70"/>
      <c r="AF122" s="70"/>
      <c r="AG122" s="70"/>
      <c r="AH122" s="70"/>
      <c r="AI122" s="70"/>
      <c r="AJ122" s="70"/>
      <c r="AK122" s="70"/>
      <c r="AL122" s="70"/>
      <c r="AM122" s="70"/>
      <c r="AN122" s="70"/>
      <c r="AO122" s="70"/>
      <c r="AP122" s="70"/>
      <c r="AQ122" s="70"/>
      <c r="AR122" s="70"/>
      <c r="AS122" s="70"/>
      <c r="AT122" s="70"/>
      <c r="AU122" s="70"/>
      <c r="AV122" s="70"/>
      <c r="AW122" s="70"/>
      <c r="AX122" s="70"/>
      <c r="AY122" s="70"/>
      <c r="AZ122" s="70"/>
    </row>
    <row r="123" spans="1:52" s="83" customFormat="1" ht="27.75" customHeight="1" x14ac:dyDescent="0.25">
      <c r="A123" s="70"/>
      <c r="B123" s="288"/>
      <c r="C123" s="91" t="s">
        <v>84</v>
      </c>
      <c r="D123" s="9" t="s">
        <v>21</v>
      </c>
      <c r="E123" s="119" t="s">
        <v>576</v>
      </c>
      <c r="F123" s="117" t="s">
        <v>84</v>
      </c>
      <c r="G123" s="118"/>
      <c r="H123" s="118" t="s">
        <v>13</v>
      </c>
      <c r="I123" s="8">
        <v>491</v>
      </c>
      <c r="J123" s="10"/>
      <c r="K123" s="208">
        <f t="shared" si="3"/>
        <v>0</v>
      </c>
      <c r="L123" s="101">
        <v>0</v>
      </c>
      <c r="M123" s="210">
        <f t="shared" si="4"/>
        <v>0</v>
      </c>
      <c r="N123" s="208">
        <f t="shared" si="5"/>
        <v>0</v>
      </c>
      <c r="O123" s="70"/>
      <c r="P123" s="70"/>
      <c r="Q123" s="70"/>
      <c r="R123" s="70"/>
      <c r="S123" s="70"/>
      <c r="T123" s="70"/>
      <c r="U123" s="70"/>
      <c r="V123" s="70"/>
      <c r="W123" s="70"/>
      <c r="X123" s="70"/>
      <c r="Y123" s="70"/>
      <c r="Z123" s="70"/>
      <c r="AA123" s="70"/>
      <c r="AB123" s="70"/>
      <c r="AC123" s="70"/>
      <c r="AD123" s="70"/>
      <c r="AE123" s="70"/>
      <c r="AF123" s="70"/>
      <c r="AG123" s="70"/>
      <c r="AH123" s="70"/>
      <c r="AI123" s="70"/>
      <c r="AJ123" s="70"/>
      <c r="AK123" s="70"/>
      <c r="AL123" s="70"/>
      <c r="AM123" s="70"/>
      <c r="AN123" s="70"/>
      <c r="AO123" s="70"/>
      <c r="AP123" s="70"/>
      <c r="AQ123" s="70"/>
      <c r="AR123" s="70"/>
      <c r="AS123" s="70"/>
      <c r="AT123" s="70"/>
      <c r="AU123" s="70"/>
      <c r="AV123" s="70"/>
      <c r="AW123" s="70"/>
      <c r="AX123" s="70"/>
      <c r="AY123" s="70"/>
      <c r="AZ123" s="70"/>
    </row>
    <row r="124" spans="1:52" s="83" customFormat="1" ht="30.75" customHeight="1" x14ac:dyDescent="0.2">
      <c r="A124" s="70"/>
      <c r="B124" s="12"/>
      <c r="C124" s="12"/>
      <c r="D124" s="13"/>
      <c r="E124" s="120"/>
      <c r="F124" s="121" t="s">
        <v>420</v>
      </c>
      <c r="G124" s="122"/>
      <c r="H124" s="122"/>
      <c r="I124" s="122"/>
      <c r="J124" s="122"/>
      <c r="K124" s="123">
        <f>SUM(K11:K123)</f>
        <v>0</v>
      </c>
      <c r="L124" s="124"/>
      <c r="M124" s="123">
        <f>SUM(M11:M123)</f>
        <v>0</v>
      </c>
      <c r="N124" s="123">
        <f>SUM(N11:N123)</f>
        <v>0</v>
      </c>
      <c r="O124" s="70"/>
      <c r="P124" s="70"/>
      <c r="Q124" s="70"/>
      <c r="R124" s="70"/>
      <c r="S124" s="70"/>
      <c r="T124" s="70"/>
      <c r="U124" s="70"/>
      <c r="V124" s="70"/>
      <c r="W124" s="70"/>
      <c r="X124" s="70"/>
      <c r="Y124" s="70"/>
      <c r="Z124" s="70"/>
      <c r="AA124" s="70"/>
      <c r="AB124" s="70"/>
      <c r="AC124" s="70"/>
      <c r="AD124" s="70"/>
      <c r="AE124" s="70"/>
      <c r="AF124" s="70"/>
      <c r="AG124" s="70"/>
      <c r="AH124" s="70"/>
      <c r="AI124" s="70"/>
      <c r="AJ124" s="70"/>
      <c r="AK124" s="70"/>
      <c r="AL124" s="70"/>
      <c r="AM124" s="70"/>
      <c r="AN124" s="70"/>
      <c r="AO124" s="70"/>
      <c r="AP124" s="70"/>
      <c r="AQ124" s="70"/>
      <c r="AR124" s="70"/>
      <c r="AS124" s="70"/>
      <c r="AT124" s="70"/>
      <c r="AU124" s="70"/>
      <c r="AV124" s="70"/>
      <c r="AW124" s="70"/>
      <c r="AX124" s="70"/>
      <c r="AY124" s="70"/>
      <c r="AZ124" s="70"/>
    </row>
    <row r="125" spans="1:52" s="83" customFormat="1" ht="42" customHeight="1" x14ac:dyDescent="0.25">
      <c r="A125" s="70"/>
      <c r="B125" s="236" t="s">
        <v>239</v>
      </c>
      <c r="C125" s="237" t="s">
        <v>421</v>
      </c>
      <c r="D125" s="240" t="s">
        <v>9</v>
      </c>
      <c r="E125" s="240">
        <v>9.1999999999999993</v>
      </c>
      <c r="F125" s="237" t="s">
        <v>421</v>
      </c>
      <c r="G125" s="100"/>
      <c r="H125" s="100" t="s">
        <v>422</v>
      </c>
      <c r="I125" s="37"/>
      <c r="J125" s="10"/>
      <c r="K125" s="94">
        <f t="shared" ref="K125:K133" si="6">SUM(I125*J125)</f>
        <v>0</v>
      </c>
      <c r="L125" s="101">
        <v>0.2</v>
      </c>
      <c r="M125" s="96">
        <f t="shared" ref="M125:M137" si="7">SUM(K125*L125)</f>
        <v>0</v>
      </c>
      <c r="N125" s="94">
        <f t="shared" ref="N125:N137" si="8">SUM(K125+M125)</f>
        <v>0</v>
      </c>
      <c r="O125" s="70"/>
      <c r="P125" s="70"/>
      <c r="Q125" s="70"/>
      <c r="R125" s="70"/>
      <c r="S125" s="70"/>
      <c r="T125" s="70"/>
      <c r="U125" s="70"/>
      <c r="V125" s="70"/>
      <c r="W125" s="70"/>
      <c r="X125" s="70"/>
      <c r="Y125" s="70"/>
      <c r="Z125" s="70"/>
      <c r="AA125" s="70"/>
      <c r="AB125" s="70"/>
      <c r="AC125" s="70"/>
      <c r="AD125" s="70"/>
      <c r="AE125" s="70"/>
      <c r="AF125" s="70"/>
      <c r="AG125" s="70"/>
      <c r="AH125" s="70"/>
      <c r="AI125" s="70"/>
      <c r="AJ125" s="70"/>
      <c r="AK125" s="70"/>
      <c r="AL125" s="70"/>
      <c r="AM125" s="70"/>
      <c r="AN125" s="70"/>
      <c r="AO125" s="70"/>
      <c r="AP125" s="70"/>
      <c r="AQ125" s="70"/>
      <c r="AR125" s="70"/>
      <c r="AS125" s="70"/>
      <c r="AT125" s="70"/>
      <c r="AU125" s="70"/>
      <c r="AV125" s="70"/>
      <c r="AW125" s="70"/>
      <c r="AX125" s="70"/>
      <c r="AY125" s="70"/>
      <c r="AZ125" s="70"/>
    </row>
    <row r="126" spans="1:52" s="83" customFormat="1" ht="25.5" customHeight="1" x14ac:dyDescent="0.25">
      <c r="A126" s="70"/>
      <c r="B126" s="301" t="s">
        <v>516</v>
      </c>
      <c r="C126" s="125" t="s">
        <v>423</v>
      </c>
      <c r="D126" s="109" t="s">
        <v>9</v>
      </c>
      <c r="E126" s="98">
        <v>6.1</v>
      </c>
      <c r="F126" s="93" t="s">
        <v>424</v>
      </c>
      <c r="G126" s="100" t="s">
        <v>250</v>
      </c>
      <c r="H126" s="100" t="s">
        <v>237</v>
      </c>
      <c r="I126" s="8">
        <v>302</v>
      </c>
      <c r="J126" s="10"/>
      <c r="K126" s="94">
        <f t="shared" si="6"/>
        <v>0</v>
      </c>
      <c r="L126" s="95">
        <v>0</v>
      </c>
      <c r="M126" s="96">
        <f t="shared" si="7"/>
        <v>0</v>
      </c>
      <c r="N126" s="94">
        <f t="shared" si="8"/>
        <v>0</v>
      </c>
      <c r="O126" s="70"/>
      <c r="P126" s="70"/>
      <c r="Q126" s="70"/>
      <c r="R126" s="70"/>
      <c r="S126" s="70"/>
      <c r="T126" s="70"/>
      <c r="U126" s="70"/>
      <c r="V126" s="70"/>
      <c r="W126" s="70"/>
      <c r="X126" s="70"/>
      <c r="Y126" s="70"/>
      <c r="Z126" s="70"/>
      <c r="AA126" s="70"/>
      <c r="AB126" s="70"/>
      <c r="AC126" s="70"/>
      <c r="AD126" s="70"/>
      <c r="AE126" s="70"/>
      <c r="AF126" s="70"/>
      <c r="AG126" s="70"/>
      <c r="AH126" s="70"/>
      <c r="AI126" s="70"/>
      <c r="AJ126" s="70"/>
      <c r="AK126" s="70"/>
      <c r="AL126" s="70"/>
      <c r="AM126" s="70"/>
      <c r="AN126" s="70"/>
      <c r="AO126" s="70"/>
      <c r="AP126" s="70"/>
      <c r="AQ126" s="70"/>
      <c r="AR126" s="70"/>
      <c r="AS126" s="70"/>
      <c r="AT126" s="70"/>
      <c r="AU126" s="70"/>
      <c r="AV126" s="70"/>
      <c r="AW126" s="70"/>
      <c r="AX126" s="70"/>
      <c r="AY126" s="70"/>
      <c r="AZ126" s="70"/>
    </row>
    <row r="127" spans="1:52" s="83" customFormat="1" ht="25.5" customHeight="1" x14ac:dyDescent="0.25">
      <c r="A127" s="70"/>
      <c r="B127" s="302"/>
      <c r="C127" s="125" t="s">
        <v>425</v>
      </c>
      <c r="D127" s="109" t="s">
        <v>9</v>
      </c>
      <c r="E127" s="98">
        <v>6.1</v>
      </c>
      <c r="F127" s="93" t="s">
        <v>426</v>
      </c>
      <c r="G127" s="100" t="s">
        <v>250</v>
      </c>
      <c r="H127" s="100" t="s">
        <v>237</v>
      </c>
      <c r="I127" s="8">
        <v>320</v>
      </c>
      <c r="J127" s="10"/>
      <c r="K127" s="94">
        <f t="shared" si="6"/>
        <v>0</v>
      </c>
      <c r="L127" s="95">
        <v>0</v>
      </c>
      <c r="M127" s="96">
        <f t="shared" si="7"/>
        <v>0</v>
      </c>
      <c r="N127" s="94">
        <f t="shared" si="8"/>
        <v>0</v>
      </c>
      <c r="O127" s="70"/>
      <c r="P127" s="70"/>
      <c r="Q127" s="70"/>
      <c r="R127" s="70"/>
      <c r="S127" s="70"/>
      <c r="T127" s="70"/>
      <c r="U127" s="70"/>
      <c r="V127" s="70"/>
      <c r="W127" s="70"/>
      <c r="X127" s="70"/>
      <c r="Y127" s="70"/>
      <c r="Z127" s="70"/>
      <c r="AA127" s="70"/>
      <c r="AB127" s="70"/>
      <c r="AC127" s="70"/>
      <c r="AD127" s="70"/>
      <c r="AE127" s="70"/>
      <c r="AF127" s="70"/>
      <c r="AG127" s="70"/>
      <c r="AH127" s="70"/>
      <c r="AI127" s="70"/>
      <c r="AJ127" s="70"/>
      <c r="AK127" s="70"/>
      <c r="AL127" s="70"/>
      <c r="AM127" s="70"/>
      <c r="AN127" s="70"/>
      <c r="AO127" s="70"/>
      <c r="AP127" s="70"/>
      <c r="AQ127" s="70"/>
      <c r="AR127" s="70"/>
      <c r="AS127" s="70"/>
      <c r="AT127" s="70"/>
      <c r="AU127" s="70"/>
      <c r="AV127" s="70"/>
      <c r="AW127" s="70"/>
      <c r="AX127" s="70"/>
      <c r="AY127" s="70"/>
      <c r="AZ127" s="70"/>
    </row>
    <row r="128" spans="1:52" s="83" customFormat="1" ht="47.25" customHeight="1" x14ac:dyDescent="0.25">
      <c r="A128" s="70"/>
      <c r="B128" s="302"/>
      <c r="C128" s="125" t="s">
        <v>427</v>
      </c>
      <c r="D128" s="109" t="s">
        <v>9</v>
      </c>
      <c r="E128" s="98">
        <v>6.5</v>
      </c>
      <c r="F128" s="93" t="s">
        <v>428</v>
      </c>
      <c r="G128" s="100" t="s">
        <v>250</v>
      </c>
      <c r="H128" s="100" t="s">
        <v>429</v>
      </c>
      <c r="I128" s="8">
        <v>302</v>
      </c>
      <c r="J128" s="10"/>
      <c r="K128" s="94">
        <f t="shared" si="6"/>
        <v>0</v>
      </c>
      <c r="L128" s="95">
        <v>0</v>
      </c>
      <c r="M128" s="96">
        <f t="shared" si="7"/>
        <v>0</v>
      </c>
      <c r="N128" s="94">
        <f t="shared" si="8"/>
        <v>0</v>
      </c>
      <c r="O128" s="70"/>
      <c r="P128" s="70"/>
      <c r="Q128" s="70"/>
      <c r="R128" s="70"/>
      <c r="S128" s="70"/>
      <c r="T128" s="70"/>
      <c r="U128" s="70"/>
      <c r="V128" s="70"/>
      <c r="W128" s="70"/>
      <c r="X128" s="70"/>
      <c r="Y128" s="70"/>
      <c r="Z128" s="70"/>
      <c r="AA128" s="70"/>
      <c r="AB128" s="70"/>
      <c r="AC128" s="70"/>
      <c r="AD128" s="70"/>
      <c r="AE128" s="70"/>
      <c r="AF128" s="70"/>
      <c r="AG128" s="70"/>
      <c r="AH128" s="70"/>
      <c r="AI128" s="70"/>
      <c r="AJ128" s="70"/>
      <c r="AK128" s="70"/>
      <c r="AL128" s="70"/>
      <c r="AM128" s="70"/>
      <c r="AN128" s="70"/>
      <c r="AO128" s="70"/>
      <c r="AP128" s="70"/>
      <c r="AQ128" s="70"/>
      <c r="AR128" s="70"/>
      <c r="AS128" s="70"/>
      <c r="AT128" s="70"/>
      <c r="AU128" s="70"/>
      <c r="AV128" s="70"/>
      <c r="AW128" s="70"/>
      <c r="AX128" s="70"/>
      <c r="AY128" s="70"/>
      <c r="AZ128" s="70"/>
    </row>
    <row r="129" spans="1:52" s="83" customFormat="1" ht="52.5" customHeight="1" x14ac:dyDescent="0.25">
      <c r="A129" s="70"/>
      <c r="B129" s="302"/>
      <c r="C129" s="125" t="s">
        <v>430</v>
      </c>
      <c r="D129" s="109" t="s">
        <v>9</v>
      </c>
      <c r="E129" s="98">
        <v>6.5</v>
      </c>
      <c r="F129" s="93" t="s">
        <v>431</v>
      </c>
      <c r="G129" s="100" t="s">
        <v>250</v>
      </c>
      <c r="H129" s="100" t="s">
        <v>429</v>
      </c>
      <c r="I129" s="8">
        <v>320</v>
      </c>
      <c r="J129" s="10"/>
      <c r="K129" s="94">
        <f t="shared" si="6"/>
        <v>0</v>
      </c>
      <c r="L129" s="95">
        <v>0</v>
      </c>
      <c r="M129" s="96">
        <f t="shared" si="7"/>
        <v>0</v>
      </c>
      <c r="N129" s="94">
        <f t="shared" si="8"/>
        <v>0</v>
      </c>
      <c r="O129" s="70"/>
      <c r="P129" s="70"/>
      <c r="Q129" s="70"/>
      <c r="R129" s="70"/>
      <c r="S129" s="70"/>
      <c r="T129" s="70"/>
      <c r="U129" s="70"/>
      <c r="V129" s="70"/>
      <c r="W129" s="70"/>
      <c r="X129" s="70"/>
      <c r="Y129" s="70"/>
      <c r="Z129" s="70"/>
      <c r="AA129" s="70"/>
      <c r="AB129" s="70"/>
      <c r="AC129" s="70"/>
      <c r="AD129" s="70"/>
      <c r="AE129" s="70"/>
      <c r="AF129" s="70"/>
      <c r="AG129" s="70"/>
      <c r="AH129" s="70"/>
      <c r="AI129" s="70"/>
      <c r="AJ129" s="70"/>
      <c r="AK129" s="70"/>
      <c r="AL129" s="70"/>
      <c r="AM129" s="70"/>
      <c r="AN129" s="70"/>
      <c r="AO129" s="70"/>
      <c r="AP129" s="70"/>
      <c r="AQ129" s="70"/>
      <c r="AR129" s="70"/>
      <c r="AS129" s="70"/>
      <c r="AT129" s="70"/>
      <c r="AU129" s="70"/>
      <c r="AV129" s="70"/>
      <c r="AW129" s="70"/>
      <c r="AX129" s="70"/>
      <c r="AY129" s="70"/>
      <c r="AZ129" s="70"/>
    </row>
    <row r="130" spans="1:52" s="83" customFormat="1" ht="27.75" customHeight="1" x14ac:dyDescent="0.25">
      <c r="A130" s="70"/>
      <c r="B130" s="303" t="s">
        <v>517</v>
      </c>
      <c r="C130" s="127" t="s">
        <v>423</v>
      </c>
      <c r="D130" s="109" t="s">
        <v>9</v>
      </c>
      <c r="E130" s="115">
        <v>6.1</v>
      </c>
      <c r="F130" s="93" t="s">
        <v>432</v>
      </c>
      <c r="G130" s="100" t="s">
        <v>250</v>
      </c>
      <c r="H130" s="100" t="s">
        <v>237</v>
      </c>
      <c r="I130" s="8">
        <v>302</v>
      </c>
      <c r="J130" s="10"/>
      <c r="K130" s="94">
        <f t="shared" si="6"/>
        <v>0</v>
      </c>
      <c r="L130" s="95">
        <v>0</v>
      </c>
      <c r="M130" s="96">
        <f t="shared" si="7"/>
        <v>0</v>
      </c>
      <c r="N130" s="94">
        <f t="shared" si="8"/>
        <v>0</v>
      </c>
      <c r="O130" s="70"/>
      <c r="P130" s="70"/>
      <c r="Q130" s="70"/>
      <c r="R130" s="70"/>
      <c r="S130" s="70"/>
      <c r="T130" s="70"/>
      <c r="U130" s="70"/>
      <c r="V130" s="70"/>
      <c r="W130" s="70"/>
      <c r="X130" s="70"/>
      <c r="Y130" s="70"/>
      <c r="Z130" s="70"/>
      <c r="AA130" s="70"/>
      <c r="AB130" s="70"/>
      <c r="AC130" s="70"/>
      <c r="AD130" s="70"/>
      <c r="AE130" s="70"/>
      <c r="AF130" s="70"/>
      <c r="AG130" s="70"/>
      <c r="AH130" s="70"/>
      <c r="AI130" s="70"/>
      <c r="AJ130" s="70"/>
      <c r="AK130" s="70"/>
      <c r="AL130" s="70"/>
      <c r="AM130" s="70"/>
      <c r="AN130" s="70"/>
      <c r="AO130" s="70"/>
      <c r="AP130" s="70"/>
      <c r="AQ130" s="70"/>
      <c r="AR130" s="70"/>
      <c r="AS130" s="70"/>
      <c r="AT130" s="70"/>
      <c r="AU130" s="70"/>
      <c r="AV130" s="70"/>
      <c r="AW130" s="70"/>
      <c r="AX130" s="70"/>
      <c r="AY130" s="70"/>
      <c r="AZ130" s="70"/>
    </row>
    <row r="131" spans="1:52" s="83" customFormat="1" ht="27.75" customHeight="1" x14ac:dyDescent="0.25">
      <c r="A131" s="70"/>
      <c r="B131" s="304"/>
      <c r="C131" s="127" t="s">
        <v>425</v>
      </c>
      <c r="D131" s="109" t="s">
        <v>9</v>
      </c>
      <c r="E131" s="115">
        <v>6.1</v>
      </c>
      <c r="F131" s="93" t="s">
        <v>433</v>
      </c>
      <c r="G131" s="100" t="s">
        <v>250</v>
      </c>
      <c r="H131" s="100" t="s">
        <v>237</v>
      </c>
      <c r="I131" s="8">
        <v>320</v>
      </c>
      <c r="J131" s="10"/>
      <c r="K131" s="94">
        <f t="shared" si="6"/>
        <v>0</v>
      </c>
      <c r="L131" s="95">
        <v>0</v>
      </c>
      <c r="M131" s="96">
        <f t="shared" si="7"/>
        <v>0</v>
      </c>
      <c r="N131" s="94">
        <f t="shared" si="8"/>
        <v>0</v>
      </c>
      <c r="O131" s="70"/>
      <c r="P131" s="70"/>
      <c r="Q131" s="70"/>
      <c r="R131" s="70"/>
      <c r="S131" s="70"/>
      <c r="T131" s="70"/>
      <c r="U131" s="70"/>
      <c r="V131" s="70"/>
      <c r="W131" s="70"/>
      <c r="X131" s="70"/>
      <c r="Y131" s="70"/>
      <c r="Z131" s="70"/>
      <c r="AA131" s="70"/>
      <c r="AB131" s="70"/>
      <c r="AC131" s="70"/>
      <c r="AD131" s="70"/>
      <c r="AE131" s="70"/>
      <c r="AF131" s="70"/>
      <c r="AG131" s="70"/>
      <c r="AH131" s="70"/>
      <c r="AI131" s="70"/>
      <c r="AJ131" s="70"/>
      <c r="AK131" s="70"/>
      <c r="AL131" s="70"/>
      <c r="AM131" s="70"/>
      <c r="AN131" s="70"/>
      <c r="AO131" s="70"/>
      <c r="AP131" s="70"/>
      <c r="AQ131" s="70"/>
      <c r="AR131" s="70"/>
      <c r="AS131" s="70"/>
      <c r="AT131" s="70"/>
      <c r="AU131" s="70"/>
      <c r="AV131" s="70"/>
      <c r="AW131" s="70"/>
      <c r="AX131" s="70"/>
      <c r="AY131" s="70"/>
      <c r="AZ131" s="70"/>
    </row>
    <row r="132" spans="1:52" s="83" customFormat="1" ht="42" customHeight="1" x14ac:dyDescent="0.25">
      <c r="A132" s="70"/>
      <c r="B132" s="304"/>
      <c r="C132" s="127" t="s">
        <v>427</v>
      </c>
      <c r="D132" s="109" t="s">
        <v>9</v>
      </c>
      <c r="E132" s="115">
        <v>6.5</v>
      </c>
      <c r="F132" s="93" t="s">
        <v>434</v>
      </c>
      <c r="G132" s="100" t="s">
        <v>250</v>
      </c>
      <c r="H132" s="100" t="s">
        <v>429</v>
      </c>
      <c r="I132" s="8">
        <v>302</v>
      </c>
      <c r="J132" s="10"/>
      <c r="K132" s="94">
        <f t="shared" si="6"/>
        <v>0</v>
      </c>
      <c r="L132" s="95">
        <v>0</v>
      </c>
      <c r="M132" s="96">
        <f t="shared" si="7"/>
        <v>0</v>
      </c>
      <c r="N132" s="94">
        <f t="shared" si="8"/>
        <v>0</v>
      </c>
      <c r="O132" s="70"/>
      <c r="P132" s="70"/>
      <c r="Q132" s="70"/>
      <c r="R132" s="70"/>
      <c r="S132" s="70"/>
      <c r="T132" s="70"/>
      <c r="U132" s="70"/>
      <c r="V132" s="70"/>
      <c r="W132" s="70"/>
      <c r="X132" s="70"/>
      <c r="Y132" s="70"/>
      <c r="Z132" s="70"/>
      <c r="AA132" s="70"/>
      <c r="AB132" s="70"/>
      <c r="AC132" s="70"/>
      <c r="AD132" s="70"/>
      <c r="AE132" s="70"/>
      <c r="AF132" s="70"/>
      <c r="AG132" s="70"/>
      <c r="AH132" s="70"/>
      <c r="AI132" s="70"/>
      <c r="AJ132" s="70"/>
      <c r="AK132" s="70"/>
      <c r="AL132" s="70"/>
      <c r="AM132" s="70"/>
      <c r="AN132" s="70"/>
      <c r="AO132" s="70"/>
      <c r="AP132" s="70"/>
      <c r="AQ132" s="70"/>
      <c r="AR132" s="70"/>
      <c r="AS132" s="70"/>
      <c r="AT132" s="70"/>
      <c r="AU132" s="70"/>
      <c r="AV132" s="70"/>
      <c r="AW132" s="70"/>
      <c r="AX132" s="70"/>
      <c r="AY132" s="70"/>
      <c r="AZ132" s="70"/>
    </row>
    <row r="133" spans="1:52" s="83" customFormat="1" ht="42" customHeight="1" x14ac:dyDescent="0.25">
      <c r="A133" s="70"/>
      <c r="B133" s="304"/>
      <c r="C133" s="127" t="s">
        <v>430</v>
      </c>
      <c r="D133" s="109" t="s">
        <v>9</v>
      </c>
      <c r="E133" s="115">
        <v>6.5</v>
      </c>
      <c r="F133" s="93" t="s">
        <v>435</v>
      </c>
      <c r="G133" s="100" t="s">
        <v>250</v>
      </c>
      <c r="H133" s="100" t="s">
        <v>429</v>
      </c>
      <c r="I133" s="8">
        <v>320</v>
      </c>
      <c r="J133" s="10"/>
      <c r="K133" s="94">
        <f t="shared" si="6"/>
        <v>0</v>
      </c>
      <c r="L133" s="95">
        <v>0</v>
      </c>
      <c r="M133" s="96">
        <f t="shared" si="7"/>
        <v>0</v>
      </c>
      <c r="N133" s="94">
        <f t="shared" si="8"/>
        <v>0</v>
      </c>
      <c r="O133" s="70"/>
      <c r="P133" s="70"/>
      <c r="Q133" s="70"/>
      <c r="R133" s="70"/>
      <c r="S133" s="70"/>
      <c r="T133" s="70"/>
      <c r="U133" s="70"/>
      <c r="V133" s="70"/>
      <c r="W133" s="70"/>
      <c r="X133" s="70"/>
      <c r="Y133" s="70"/>
      <c r="Z133" s="70"/>
      <c r="AA133" s="70"/>
      <c r="AB133" s="70"/>
      <c r="AC133" s="70"/>
      <c r="AD133" s="70"/>
      <c r="AE133" s="70"/>
      <c r="AF133" s="70"/>
      <c r="AG133" s="70"/>
      <c r="AH133" s="70"/>
      <c r="AI133" s="70"/>
      <c r="AJ133" s="70"/>
      <c r="AK133" s="70"/>
      <c r="AL133" s="70"/>
      <c r="AM133" s="70"/>
      <c r="AN133" s="70"/>
      <c r="AO133" s="70"/>
      <c r="AP133" s="70"/>
      <c r="AQ133" s="70"/>
      <c r="AR133" s="70"/>
      <c r="AS133" s="70"/>
      <c r="AT133" s="70"/>
      <c r="AU133" s="70"/>
      <c r="AV133" s="70"/>
      <c r="AW133" s="70"/>
      <c r="AX133" s="70"/>
      <c r="AY133" s="70"/>
      <c r="AZ133" s="70"/>
    </row>
    <row r="134" spans="1:52" s="83" customFormat="1" ht="30" customHeight="1" x14ac:dyDescent="0.25">
      <c r="A134" s="70"/>
      <c r="B134" s="299" t="s">
        <v>476</v>
      </c>
      <c r="C134" s="188" t="s">
        <v>477</v>
      </c>
      <c r="D134" s="109" t="s">
        <v>9</v>
      </c>
      <c r="E134" s="115" t="s">
        <v>537</v>
      </c>
      <c r="F134" s="93" t="s">
        <v>240</v>
      </c>
      <c r="G134" s="103" t="s">
        <v>250</v>
      </c>
      <c r="H134" s="103" t="s">
        <v>237</v>
      </c>
      <c r="I134" s="8">
        <v>-302</v>
      </c>
      <c r="J134" s="190"/>
      <c r="K134" s="96">
        <f>IF(J134&gt;(J126+J128),SUM((J126+J128)*I134),SUM(I134*J134))</f>
        <v>0</v>
      </c>
      <c r="L134" s="95">
        <v>0</v>
      </c>
      <c r="M134" s="96">
        <f t="shared" si="7"/>
        <v>0</v>
      </c>
      <c r="N134" s="94">
        <f t="shared" si="8"/>
        <v>0</v>
      </c>
      <c r="O134" s="70"/>
      <c r="P134" s="70"/>
      <c r="Q134" s="70"/>
      <c r="R134" s="70"/>
      <c r="S134" s="70"/>
      <c r="T134" s="70"/>
      <c r="U134" s="70"/>
      <c r="V134" s="70"/>
      <c r="W134" s="70"/>
      <c r="X134" s="70"/>
      <c r="Y134" s="70"/>
      <c r="Z134" s="70"/>
      <c r="AA134" s="70"/>
      <c r="AB134" s="70"/>
      <c r="AC134" s="70"/>
      <c r="AD134" s="70"/>
      <c r="AE134" s="70"/>
      <c r="AF134" s="70"/>
      <c r="AG134" s="70"/>
      <c r="AH134" s="70"/>
      <c r="AI134" s="70"/>
      <c r="AJ134" s="70"/>
      <c r="AK134" s="70"/>
      <c r="AL134" s="70"/>
      <c r="AM134" s="70"/>
      <c r="AN134" s="70"/>
      <c r="AO134" s="70"/>
      <c r="AP134" s="70"/>
      <c r="AQ134" s="70"/>
      <c r="AR134" s="70"/>
      <c r="AS134" s="70"/>
      <c r="AT134" s="70"/>
      <c r="AU134" s="70"/>
      <c r="AV134" s="70"/>
      <c r="AW134" s="70"/>
      <c r="AX134" s="70"/>
      <c r="AY134" s="70"/>
      <c r="AZ134" s="70"/>
    </row>
    <row r="135" spans="1:52" s="83" customFormat="1" ht="30" customHeight="1" x14ac:dyDescent="0.25">
      <c r="A135" s="70"/>
      <c r="B135" s="300"/>
      <c r="C135" s="188" t="s">
        <v>478</v>
      </c>
      <c r="D135" s="109" t="s">
        <v>9</v>
      </c>
      <c r="E135" s="115" t="s">
        <v>537</v>
      </c>
      <c r="F135" s="93" t="s">
        <v>241</v>
      </c>
      <c r="G135" s="103" t="s">
        <v>250</v>
      </c>
      <c r="H135" s="103" t="s">
        <v>237</v>
      </c>
      <c r="I135" s="8">
        <v>-320</v>
      </c>
      <c r="J135" s="190"/>
      <c r="K135" s="96">
        <f>IF(J135&gt;(J127+J129),SUM((J127+J129)*I135),SUM(I135*J135))</f>
        <v>0</v>
      </c>
      <c r="L135" s="95">
        <v>0</v>
      </c>
      <c r="M135" s="96">
        <f t="shared" si="7"/>
        <v>0</v>
      </c>
      <c r="N135" s="94">
        <f t="shared" si="8"/>
        <v>0</v>
      </c>
      <c r="O135" s="70"/>
      <c r="P135" s="70"/>
      <c r="Q135" s="70"/>
      <c r="R135" s="70"/>
      <c r="S135" s="70"/>
      <c r="T135" s="70"/>
      <c r="U135" s="70"/>
      <c r="V135" s="70"/>
      <c r="W135" s="70"/>
      <c r="X135" s="70"/>
      <c r="Y135" s="70"/>
      <c r="Z135" s="70"/>
      <c r="AA135" s="70"/>
      <c r="AB135" s="70"/>
      <c r="AC135" s="70"/>
      <c r="AD135" s="70"/>
      <c r="AE135" s="70"/>
      <c r="AF135" s="70"/>
      <c r="AG135" s="70"/>
      <c r="AH135" s="70"/>
      <c r="AI135" s="70"/>
      <c r="AJ135" s="70"/>
      <c r="AK135" s="70"/>
      <c r="AL135" s="70"/>
      <c r="AM135" s="70"/>
      <c r="AN135" s="70"/>
      <c r="AO135" s="70"/>
      <c r="AP135" s="70"/>
      <c r="AQ135" s="70"/>
      <c r="AR135" s="70"/>
      <c r="AS135" s="70"/>
      <c r="AT135" s="70"/>
      <c r="AU135" s="70"/>
      <c r="AV135" s="70"/>
      <c r="AW135" s="70"/>
      <c r="AX135" s="70"/>
      <c r="AY135" s="70"/>
      <c r="AZ135" s="70"/>
    </row>
    <row r="136" spans="1:52" s="83" customFormat="1" ht="30" customHeight="1" x14ac:dyDescent="0.25">
      <c r="A136" s="70"/>
      <c r="B136" s="297" t="s">
        <v>475</v>
      </c>
      <c r="C136" s="191" t="s">
        <v>479</v>
      </c>
      <c r="D136" s="113" t="s">
        <v>9</v>
      </c>
      <c r="E136" s="115" t="s">
        <v>537</v>
      </c>
      <c r="F136" s="93" t="s">
        <v>436</v>
      </c>
      <c r="G136" s="100" t="s">
        <v>250</v>
      </c>
      <c r="H136" s="100" t="s">
        <v>237</v>
      </c>
      <c r="I136" s="8">
        <v>-302</v>
      </c>
      <c r="J136" s="10"/>
      <c r="K136" s="94">
        <f>IF(J136&gt;(J130+J132),SUM((J130+J132)*I136),SUM(I136*J136))</f>
        <v>0</v>
      </c>
      <c r="L136" s="95">
        <v>0</v>
      </c>
      <c r="M136" s="96">
        <f t="shared" si="7"/>
        <v>0</v>
      </c>
      <c r="N136" s="94">
        <f t="shared" si="8"/>
        <v>0</v>
      </c>
      <c r="O136" s="70"/>
      <c r="P136" s="70"/>
      <c r="Q136" s="70"/>
      <c r="R136" s="70"/>
      <c r="S136" s="70"/>
      <c r="T136" s="70"/>
      <c r="U136" s="70"/>
      <c r="V136" s="70"/>
      <c r="W136" s="70"/>
      <c r="X136" s="70"/>
      <c r="Y136" s="70"/>
      <c r="Z136" s="70"/>
      <c r="AA136" s="70"/>
      <c r="AB136" s="70"/>
      <c r="AC136" s="70"/>
      <c r="AD136" s="70"/>
      <c r="AE136" s="70"/>
      <c r="AF136" s="70"/>
      <c r="AG136" s="70"/>
      <c r="AH136" s="70"/>
      <c r="AI136" s="70"/>
      <c r="AJ136" s="70"/>
      <c r="AK136" s="70"/>
      <c r="AL136" s="70"/>
      <c r="AM136" s="70"/>
      <c r="AN136" s="70"/>
      <c r="AO136" s="70"/>
      <c r="AP136" s="70"/>
      <c r="AQ136" s="70"/>
      <c r="AR136" s="70"/>
      <c r="AS136" s="70"/>
      <c r="AT136" s="70"/>
      <c r="AU136" s="70"/>
      <c r="AV136" s="70"/>
      <c r="AW136" s="70"/>
      <c r="AX136" s="70"/>
      <c r="AY136" s="70"/>
      <c r="AZ136" s="70"/>
    </row>
    <row r="137" spans="1:52" ht="25.5" x14ac:dyDescent="0.2">
      <c r="B137" s="298"/>
      <c r="C137" s="191" t="s">
        <v>480</v>
      </c>
      <c r="D137" s="113" t="s">
        <v>9</v>
      </c>
      <c r="E137" s="115" t="s">
        <v>537</v>
      </c>
      <c r="F137" s="93" t="s">
        <v>437</v>
      </c>
      <c r="G137" s="100" t="s">
        <v>250</v>
      </c>
      <c r="H137" s="100" t="s">
        <v>237</v>
      </c>
      <c r="I137" s="8">
        <v>-320</v>
      </c>
      <c r="J137" s="10"/>
      <c r="K137" s="94">
        <f>IF(J137&gt;(J131+J133),SUM((J131+J133)*I137),SUM(I137*J137))</f>
        <v>0</v>
      </c>
      <c r="L137" s="95">
        <v>0</v>
      </c>
      <c r="M137" s="96">
        <f t="shared" si="7"/>
        <v>0</v>
      </c>
      <c r="N137" s="94">
        <f t="shared" si="8"/>
        <v>0</v>
      </c>
    </row>
    <row r="138" spans="1:52" s="83" customFormat="1" ht="28.5" customHeight="1" x14ac:dyDescent="0.2">
      <c r="A138" s="70"/>
      <c r="B138" s="128"/>
      <c r="C138" s="129"/>
      <c r="D138" s="68"/>
      <c r="E138" s="130"/>
      <c r="F138" s="131" t="s">
        <v>438</v>
      </c>
      <c r="G138" s="132"/>
      <c r="H138" s="132"/>
      <c r="I138" s="132"/>
      <c r="J138" s="133"/>
      <c r="K138" s="134">
        <f>SUM(K125:K137)</f>
        <v>0</v>
      </c>
      <c r="L138" s="135"/>
      <c r="M138" s="123">
        <f>SUM(M125:M137)</f>
        <v>0</v>
      </c>
      <c r="N138" s="123">
        <f>SUM(N125:N137)</f>
        <v>0</v>
      </c>
      <c r="O138" s="70"/>
      <c r="P138" s="70"/>
      <c r="Q138" s="70"/>
      <c r="R138" s="70"/>
      <c r="S138" s="70"/>
      <c r="T138" s="70"/>
      <c r="U138" s="70"/>
      <c r="V138" s="70"/>
      <c r="W138" s="70"/>
      <c r="X138" s="70"/>
      <c r="Y138" s="70"/>
      <c r="Z138" s="70"/>
      <c r="AA138" s="70"/>
      <c r="AB138" s="70"/>
      <c r="AC138" s="70"/>
      <c r="AD138" s="70"/>
      <c r="AE138" s="70"/>
      <c r="AF138" s="70"/>
      <c r="AG138" s="70"/>
      <c r="AH138" s="70"/>
      <c r="AI138" s="70"/>
      <c r="AJ138" s="70"/>
      <c r="AK138" s="70"/>
      <c r="AL138" s="70"/>
      <c r="AM138" s="70"/>
      <c r="AN138" s="70"/>
      <c r="AO138" s="70"/>
      <c r="AP138" s="70"/>
      <c r="AQ138" s="70"/>
      <c r="AR138" s="70"/>
      <c r="AS138" s="70"/>
      <c r="AT138" s="70"/>
      <c r="AU138" s="70"/>
      <c r="AV138" s="70"/>
      <c r="AW138" s="70"/>
      <c r="AX138" s="70"/>
      <c r="AY138" s="70"/>
      <c r="AZ138" s="70"/>
    </row>
    <row r="139" spans="1:52" s="83" customFormat="1" ht="52.5" customHeight="1" x14ac:dyDescent="0.25">
      <c r="A139" s="70"/>
      <c r="B139" s="136" t="s">
        <v>242</v>
      </c>
      <c r="C139" s="136" t="s">
        <v>439</v>
      </c>
      <c r="D139" s="113" t="s">
        <v>9</v>
      </c>
      <c r="E139" s="137">
        <v>8.1</v>
      </c>
      <c r="F139" s="138" t="s">
        <v>572</v>
      </c>
      <c r="G139" s="139"/>
      <c r="H139" s="140" t="s">
        <v>237</v>
      </c>
      <c r="I139" s="8">
        <v>-715</v>
      </c>
      <c r="J139" s="140">
        <f>J126+J128+J130+J132-J136-J134</f>
        <v>0</v>
      </c>
      <c r="K139" s="94">
        <f>IF(J139&gt;0, (J139*I139), 0)</f>
        <v>0</v>
      </c>
      <c r="L139" s="95">
        <v>0</v>
      </c>
      <c r="M139" s="96">
        <f t="shared" ref="M139" si="9">SUM(K139*L139)</f>
        <v>0</v>
      </c>
      <c r="N139" s="94">
        <f t="shared" ref="N139" si="10">SUM(K139+M139)</f>
        <v>0</v>
      </c>
      <c r="O139" s="70"/>
      <c r="P139" s="70"/>
      <c r="Q139" s="70"/>
      <c r="R139" s="70"/>
      <c r="S139" s="70"/>
      <c r="T139" s="70"/>
      <c r="U139" s="70"/>
      <c r="V139" s="70"/>
      <c r="W139" s="70"/>
      <c r="X139" s="70"/>
      <c r="Y139" s="70"/>
      <c r="Z139" s="70"/>
      <c r="AA139" s="70"/>
      <c r="AB139" s="70"/>
      <c r="AC139" s="70"/>
      <c r="AD139" s="70"/>
      <c r="AE139" s="70"/>
      <c r="AF139" s="70"/>
      <c r="AG139" s="70"/>
      <c r="AH139" s="70"/>
      <c r="AI139" s="70"/>
      <c r="AJ139" s="70"/>
      <c r="AK139" s="70"/>
      <c r="AL139" s="70"/>
      <c r="AM139" s="70"/>
      <c r="AN139" s="70"/>
      <c r="AO139" s="70"/>
      <c r="AP139" s="70"/>
      <c r="AQ139" s="70"/>
      <c r="AR139" s="70"/>
      <c r="AS139" s="70"/>
      <c r="AT139" s="70"/>
      <c r="AU139" s="70"/>
      <c r="AV139" s="70"/>
      <c r="AW139" s="70"/>
      <c r="AX139" s="70"/>
      <c r="AY139" s="70"/>
      <c r="AZ139" s="70"/>
    </row>
    <row r="140" spans="1:52" s="83" customFormat="1" ht="28.5" customHeight="1" x14ac:dyDescent="0.2">
      <c r="A140" s="70"/>
      <c r="B140" s="86"/>
      <c r="C140" s="70"/>
      <c r="D140" s="69"/>
      <c r="E140" s="141"/>
      <c r="F140" s="142" t="s">
        <v>440</v>
      </c>
      <c r="G140" s="143"/>
      <c r="H140" s="143"/>
      <c r="I140" s="143"/>
      <c r="J140" s="144"/>
      <c r="K140" s="145">
        <f>SUM(K124+K138+K139)</f>
        <v>0</v>
      </c>
      <c r="L140" s="135"/>
      <c r="M140" s="145">
        <f>SUM(M124+M138+M139)</f>
        <v>0</v>
      </c>
      <c r="N140" s="145">
        <f>SUM(N124+N138+N139)</f>
        <v>0</v>
      </c>
      <c r="O140" s="70"/>
      <c r="P140" s="70"/>
      <c r="Q140" s="70"/>
      <c r="R140" s="70"/>
      <c r="S140" s="70"/>
      <c r="T140" s="70"/>
      <c r="U140" s="70"/>
      <c r="V140" s="70"/>
      <c r="W140" s="70"/>
      <c r="X140" s="70"/>
      <c r="Y140" s="70"/>
      <c r="Z140" s="70"/>
      <c r="AA140" s="70"/>
      <c r="AB140" s="70"/>
      <c r="AC140" s="70"/>
      <c r="AD140" s="70"/>
      <c r="AE140" s="70"/>
      <c r="AF140" s="70"/>
      <c r="AG140" s="70"/>
      <c r="AH140" s="70"/>
      <c r="AI140" s="70"/>
      <c r="AJ140" s="70"/>
      <c r="AK140" s="70"/>
      <c r="AL140" s="70"/>
      <c r="AM140" s="70"/>
      <c r="AN140" s="70"/>
      <c r="AO140" s="70"/>
      <c r="AP140" s="70"/>
      <c r="AQ140" s="70"/>
      <c r="AR140" s="70"/>
      <c r="AS140" s="70"/>
      <c r="AT140" s="70"/>
      <c r="AU140" s="70"/>
      <c r="AV140" s="70"/>
      <c r="AW140" s="70"/>
      <c r="AX140" s="70"/>
      <c r="AY140" s="70"/>
      <c r="AZ140" s="70"/>
    </row>
    <row r="141" spans="1:52" s="63" customFormat="1" x14ac:dyDescent="0.2">
      <c r="B141" s="86"/>
      <c r="D141" s="64"/>
      <c r="E141" s="146"/>
      <c r="G141" s="64"/>
      <c r="H141" s="64"/>
      <c r="J141" s="64"/>
      <c r="L141" s="82"/>
      <c r="M141" s="67"/>
      <c r="N141" s="67"/>
    </row>
    <row r="142" spans="1:52" s="63" customFormat="1" x14ac:dyDescent="0.2">
      <c r="B142" s="86"/>
      <c r="D142" s="64"/>
      <c r="E142" s="78" t="s">
        <v>85</v>
      </c>
      <c r="G142" s="64"/>
      <c r="H142" s="64"/>
      <c r="J142" s="64"/>
      <c r="L142" s="82"/>
      <c r="M142" s="67"/>
      <c r="N142" s="67"/>
    </row>
    <row r="143" spans="1:52" s="63" customFormat="1" x14ac:dyDescent="0.2">
      <c r="B143" s="86"/>
      <c r="D143" s="64"/>
      <c r="E143" s="146"/>
      <c r="F143" s="66"/>
      <c r="G143" s="64"/>
      <c r="H143" s="64"/>
      <c r="J143" s="64"/>
      <c r="L143" s="82"/>
      <c r="M143" s="67"/>
      <c r="N143" s="67"/>
    </row>
    <row r="144" spans="1:52" s="70" customFormat="1" ht="24" customHeight="1" x14ac:dyDescent="0.25">
      <c r="B144" s="86"/>
      <c r="D144" s="9" t="s">
        <v>9</v>
      </c>
      <c r="E144" s="147">
        <v>10.199999999999999</v>
      </c>
      <c r="F144" s="148" t="s">
        <v>210</v>
      </c>
      <c r="G144" s="59" t="s">
        <v>250</v>
      </c>
      <c r="H144" s="59" t="s">
        <v>87</v>
      </c>
      <c r="I144" s="8">
        <v>108</v>
      </c>
      <c r="J144" s="69"/>
      <c r="L144" s="84"/>
      <c r="M144" s="71"/>
      <c r="N144" s="71"/>
    </row>
    <row r="145" spans="2:14" s="70" customFormat="1" ht="24" customHeight="1" x14ac:dyDescent="0.25">
      <c r="B145" s="86"/>
      <c r="D145" s="110" t="s">
        <v>9</v>
      </c>
      <c r="E145" s="197" t="s">
        <v>538</v>
      </c>
      <c r="F145" s="196" t="s">
        <v>518</v>
      </c>
      <c r="G145" s="110"/>
      <c r="H145" s="109" t="s">
        <v>237</v>
      </c>
      <c r="I145" s="8">
        <v>80</v>
      </c>
      <c r="J145" s="69"/>
      <c r="L145" s="84"/>
      <c r="M145" s="71"/>
      <c r="N145" s="71"/>
    </row>
    <row r="146" spans="2:14" s="70" customFormat="1" ht="24" customHeight="1" x14ac:dyDescent="0.25">
      <c r="B146" s="86"/>
      <c r="D146" s="110" t="s">
        <v>9</v>
      </c>
      <c r="E146" s="197" t="s">
        <v>539</v>
      </c>
      <c r="F146" s="196" t="s">
        <v>495</v>
      </c>
      <c r="G146" s="110"/>
      <c r="H146" s="109" t="s">
        <v>237</v>
      </c>
      <c r="I146" s="8">
        <v>59</v>
      </c>
      <c r="J146" s="69"/>
      <c r="L146" s="84"/>
      <c r="M146" s="71"/>
      <c r="N146" s="71"/>
    </row>
    <row r="147" spans="2:14" s="63" customFormat="1" x14ac:dyDescent="0.2">
      <c r="B147" s="86"/>
      <c r="D147" s="64"/>
      <c r="E147" s="146"/>
      <c r="G147" s="64"/>
      <c r="H147" s="64"/>
      <c r="J147" s="64"/>
      <c r="L147" s="82"/>
      <c r="M147" s="67"/>
      <c r="N147" s="67"/>
    </row>
    <row r="148" spans="2:14" s="63" customFormat="1" ht="15" x14ac:dyDescent="0.2">
      <c r="B148" s="86"/>
      <c r="D148" s="64"/>
      <c r="E148" s="78" t="s">
        <v>89</v>
      </c>
      <c r="F148" s="63" t="s">
        <v>441</v>
      </c>
      <c r="G148" s="64"/>
      <c r="H148" s="64"/>
      <c r="J148" s="64"/>
      <c r="L148" s="82"/>
      <c r="M148" s="67"/>
      <c r="N148" s="67"/>
    </row>
    <row r="149" spans="2:14" s="63" customFormat="1" x14ac:dyDescent="0.2">
      <c r="B149" s="86"/>
      <c r="D149" s="64"/>
      <c r="E149" s="146"/>
      <c r="G149" s="64"/>
      <c r="H149" s="64"/>
      <c r="J149" s="64"/>
      <c r="L149" s="82"/>
      <c r="M149" s="67"/>
      <c r="N149" s="67"/>
    </row>
    <row r="150" spans="2:14" s="63" customFormat="1" x14ac:dyDescent="0.2">
      <c r="B150" s="86"/>
      <c r="D150" s="64"/>
      <c r="E150" s="146"/>
      <c r="G150" s="64"/>
      <c r="H150" s="64"/>
      <c r="J150" s="64"/>
      <c r="L150" s="82"/>
      <c r="M150" s="67"/>
      <c r="N150" s="67"/>
    </row>
    <row r="151" spans="2:14" s="63" customFormat="1" x14ac:dyDescent="0.2">
      <c r="B151" s="86"/>
      <c r="D151" s="64"/>
      <c r="E151" s="146"/>
      <c r="G151" s="64"/>
      <c r="H151" s="64"/>
      <c r="J151" s="64"/>
      <c r="L151" s="82"/>
      <c r="M151" s="67"/>
      <c r="N151" s="67"/>
    </row>
    <row r="152" spans="2:14" s="63" customFormat="1" x14ac:dyDescent="0.2">
      <c r="B152" s="86"/>
      <c r="D152" s="64"/>
      <c r="E152" s="146"/>
      <c r="G152" s="64"/>
      <c r="H152" s="64"/>
      <c r="J152" s="64"/>
      <c r="L152" s="82"/>
      <c r="M152" s="67"/>
      <c r="N152" s="67"/>
    </row>
    <row r="153" spans="2:14" s="63" customFormat="1" x14ac:dyDescent="0.2">
      <c r="B153" s="86"/>
      <c r="D153" s="64"/>
      <c r="E153" s="146"/>
      <c r="G153" s="64"/>
      <c r="H153" s="64"/>
      <c r="J153" s="64"/>
      <c r="L153" s="82"/>
      <c r="M153" s="67"/>
      <c r="N153" s="67"/>
    </row>
    <row r="154" spans="2:14" s="63" customFormat="1" x14ac:dyDescent="0.2">
      <c r="B154" s="86"/>
      <c r="D154" s="64"/>
      <c r="E154" s="146"/>
      <c r="G154" s="64"/>
      <c r="H154" s="64"/>
      <c r="J154" s="64"/>
      <c r="L154" s="82"/>
      <c r="M154" s="67"/>
      <c r="N154" s="67"/>
    </row>
    <row r="155" spans="2:14" s="63" customFormat="1" x14ac:dyDescent="0.2">
      <c r="B155" s="86"/>
      <c r="D155" s="64"/>
      <c r="E155" s="146"/>
      <c r="G155" s="64"/>
      <c r="H155" s="64"/>
      <c r="J155" s="64"/>
      <c r="L155" s="82"/>
      <c r="M155" s="67"/>
      <c r="N155" s="67"/>
    </row>
    <row r="156" spans="2:14" s="63" customFormat="1" x14ac:dyDescent="0.2">
      <c r="B156" s="86"/>
      <c r="D156" s="64"/>
      <c r="E156" s="146"/>
      <c r="G156" s="64"/>
      <c r="H156" s="64"/>
      <c r="J156" s="64"/>
      <c r="L156" s="82"/>
      <c r="M156" s="67"/>
      <c r="N156" s="67"/>
    </row>
    <row r="157" spans="2:14" s="63" customFormat="1" x14ac:dyDescent="0.2">
      <c r="B157" s="86"/>
      <c r="D157" s="64"/>
      <c r="E157" s="146"/>
      <c r="G157" s="64"/>
      <c r="H157" s="64"/>
      <c r="J157" s="64"/>
      <c r="L157" s="82"/>
      <c r="M157" s="67"/>
      <c r="N157" s="67"/>
    </row>
    <row r="158" spans="2:14" s="63" customFormat="1" x14ac:dyDescent="0.2">
      <c r="B158" s="86"/>
      <c r="D158" s="64"/>
      <c r="E158" s="146"/>
      <c r="G158" s="64"/>
      <c r="H158" s="64"/>
      <c r="J158" s="64"/>
      <c r="L158" s="82"/>
      <c r="M158" s="67"/>
      <c r="N158" s="67"/>
    </row>
    <row r="159" spans="2:14" s="63" customFormat="1" x14ac:dyDescent="0.2">
      <c r="B159" s="86"/>
      <c r="D159" s="64"/>
      <c r="E159" s="146"/>
      <c r="G159" s="64"/>
      <c r="H159" s="64"/>
      <c r="J159" s="64"/>
      <c r="L159" s="82"/>
      <c r="M159" s="67"/>
      <c r="N159" s="67"/>
    </row>
    <row r="160" spans="2:14" s="63" customFormat="1" x14ac:dyDescent="0.2">
      <c r="B160" s="86"/>
      <c r="D160" s="64"/>
      <c r="E160" s="146"/>
      <c r="G160" s="64"/>
      <c r="H160" s="64"/>
      <c r="J160" s="64"/>
      <c r="L160" s="82"/>
      <c r="M160" s="67"/>
      <c r="N160" s="67"/>
    </row>
    <row r="161" spans="2:14" s="63" customFormat="1" x14ac:dyDescent="0.2">
      <c r="B161" s="86"/>
      <c r="D161" s="64"/>
      <c r="E161" s="146"/>
      <c r="G161" s="64"/>
      <c r="H161" s="64"/>
      <c r="J161" s="64"/>
      <c r="L161" s="82"/>
      <c r="M161" s="67"/>
      <c r="N161" s="67"/>
    </row>
    <row r="162" spans="2:14" s="63" customFormat="1" x14ac:dyDescent="0.2">
      <c r="B162" s="86"/>
      <c r="D162" s="64"/>
      <c r="E162" s="146"/>
      <c r="G162" s="64"/>
      <c r="H162" s="64"/>
      <c r="J162" s="64"/>
      <c r="L162" s="82"/>
      <c r="M162" s="67"/>
      <c r="N162" s="67"/>
    </row>
    <row r="163" spans="2:14" s="63" customFormat="1" x14ac:dyDescent="0.2">
      <c r="B163" s="86"/>
      <c r="D163" s="64"/>
      <c r="E163" s="146"/>
      <c r="G163" s="64"/>
      <c r="H163" s="64"/>
      <c r="J163" s="64"/>
      <c r="L163" s="82"/>
      <c r="M163" s="67"/>
      <c r="N163" s="67"/>
    </row>
    <row r="164" spans="2:14" s="63" customFormat="1" x14ac:dyDescent="0.2">
      <c r="B164" s="86"/>
      <c r="D164" s="64"/>
      <c r="E164" s="146"/>
      <c r="G164" s="64"/>
      <c r="H164" s="64"/>
      <c r="J164" s="64"/>
      <c r="L164" s="82"/>
      <c r="M164" s="67"/>
      <c r="N164" s="67"/>
    </row>
    <row r="165" spans="2:14" s="63" customFormat="1" x14ac:dyDescent="0.2">
      <c r="B165" s="86"/>
      <c r="D165" s="64"/>
      <c r="E165" s="146"/>
      <c r="G165" s="64"/>
      <c r="H165" s="64"/>
      <c r="J165" s="64"/>
      <c r="L165" s="82"/>
      <c r="M165" s="67"/>
      <c r="N165" s="67"/>
    </row>
    <row r="166" spans="2:14" s="63" customFormat="1" x14ac:dyDescent="0.2">
      <c r="B166" s="86"/>
      <c r="D166" s="64"/>
      <c r="E166" s="146"/>
      <c r="G166" s="64"/>
      <c r="H166" s="64"/>
      <c r="J166" s="64"/>
      <c r="L166" s="82"/>
      <c r="M166" s="67"/>
      <c r="N166" s="67"/>
    </row>
    <row r="167" spans="2:14" s="63" customFormat="1" x14ac:dyDescent="0.2">
      <c r="B167" s="86"/>
      <c r="D167" s="64"/>
      <c r="E167" s="146"/>
      <c r="G167" s="64"/>
      <c r="H167" s="64"/>
      <c r="J167" s="64"/>
      <c r="L167" s="82"/>
      <c r="M167" s="67"/>
      <c r="N167" s="67"/>
    </row>
    <row r="168" spans="2:14" s="63" customFormat="1" x14ac:dyDescent="0.2">
      <c r="B168" s="86"/>
      <c r="D168" s="64"/>
      <c r="E168" s="146"/>
      <c r="G168" s="64"/>
      <c r="H168" s="64"/>
      <c r="J168" s="64"/>
      <c r="L168" s="82"/>
      <c r="M168" s="67"/>
      <c r="N168" s="67"/>
    </row>
    <row r="169" spans="2:14" s="63" customFormat="1" x14ac:dyDescent="0.2">
      <c r="B169" s="86"/>
      <c r="D169" s="64"/>
      <c r="E169" s="146"/>
      <c r="G169" s="64"/>
      <c r="H169" s="64"/>
      <c r="J169" s="64"/>
      <c r="L169" s="82"/>
      <c r="M169" s="67"/>
      <c r="N169" s="67"/>
    </row>
    <row r="170" spans="2:14" s="63" customFormat="1" x14ac:dyDescent="0.2">
      <c r="B170" s="86"/>
      <c r="D170" s="64"/>
      <c r="E170" s="146"/>
      <c r="G170" s="64"/>
      <c r="H170" s="64"/>
      <c r="J170" s="64"/>
      <c r="L170" s="82"/>
      <c r="M170" s="67"/>
      <c r="N170" s="67"/>
    </row>
    <row r="171" spans="2:14" s="63" customFormat="1" x14ac:dyDescent="0.2">
      <c r="B171" s="86"/>
      <c r="D171" s="64"/>
      <c r="E171" s="146"/>
      <c r="G171" s="64"/>
      <c r="H171" s="64"/>
      <c r="J171" s="64"/>
      <c r="L171" s="82"/>
      <c r="M171" s="67"/>
      <c r="N171" s="67"/>
    </row>
    <row r="172" spans="2:14" s="63" customFormat="1" x14ac:dyDescent="0.2">
      <c r="B172" s="86"/>
      <c r="D172" s="64"/>
      <c r="E172" s="146"/>
      <c r="G172" s="64"/>
      <c r="H172" s="64"/>
      <c r="J172" s="64"/>
      <c r="L172" s="82"/>
      <c r="M172" s="67"/>
      <c r="N172" s="67"/>
    </row>
    <row r="173" spans="2:14" s="63" customFormat="1" x14ac:dyDescent="0.2">
      <c r="B173" s="86"/>
      <c r="D173" s="64"/>
      <c r="E173" s="146"/>
      <c r="G173" s="64"/>
      <c r="H173" s="64"/>
      <c r="J173" s="64"/>
      <c r="L173" s="82"/>
      <c r="M173" s="67"/>
      <c r="N173" s="67"/>
    </row>
    <row r="174" spans="2:14" s="63" customFormat="1" x14ac:dyDescent="0.2">
      <c r="B174" s="86"/>
      <c r="D174" s="64"/>
      <c r="E174" s="146"/>
      <c r="G174" s="64"/>
      <c r="H174" s="64"/>
      <c r="J174" s="64"/>
      <c r="L174" s="82"/>
      <c r="M174" s="67"/>
      <c r="N174" s="67"/>
    </row>
    <row r="175" spans="2:14" s="63" customFormat="1" x14ac:dyDescent="0.2">
      <c r="B175" s="86"/>
      <c r="D175" s="64"/>
      <c r="E175" s="146"/>
      <c r="G175" s="64"/>
      <c r="H175" s="64"/>
      <c r="J175" s="64"/>
      <c r="L175" s="82"/>
      <c r="M175" s="67"/>
      <c r="N175" s="67"/>
    </row>
    <row r="176" spans="2:14" s="63" customFormat="1" x14ac:dyDescent="0.2">
      <c r="B176" s="86"/>
      <c r="D176" s="64"/>
      <c r="E176" s="146"/>
      <c r="G176" s="64"/>
      <c r="H176" s="64"/>
      <c r="J176" s="64"/>
      <c r="L176" s="82"/>
      <c r="M176" s="67"/>
      <c r="N176" s="67"/>
    </row>
    <row r="177" spans="2:14" s="63" customFormat="1" x14ac:dyDescent="0.2">
      <c r="B177" s="86"/>
      <c r="D177" s="64"/>
      <c r="E177" s="146"/>
      <c r="G177" s="64"/>
      <c r="H177" s="64"/>
      <c r="J177" s="64"/>
      <c r="L177" s="82"/>
      <c r="M177" s="67"/>
      <c r="N177" s="67"/>
    </row>
    <row r="178" spans="2:14" s="63" customFormat="1" x14ac:dyDescent="0.2">
      <c r="B178" s="86"/>
      <c r="D178" s="64"/>
      <c r="E178" s="146"/>
      <c r="G178" s="64"/>
      <c r="H178" s="64"/>
      <c r="J178" s="64"/>
      <c r="L178" s="82"/>
      <c r="M178" s="67"/>
      <c r="N178" s="67"/>
    </row>
    <row r="179" spans="2:14" s="63" customFormat="1" x14ac:dyDescent="0.2">
      <c r="B179" s="86"/>
      <c r="D179" s="64"/>
      <c r="E179" s="146"/>
      <c r="G179" s="64"/>
      <c r="H179" s="64"/>
      <c r="J179" s="64"/>
      <c r="L179" s="82"/>
      <c r="M179" s="67"/>
      <c r="N179" s="67"/>
    </row>
    <row r="180" spans="2:14" s="63" customFormat="1" x14ac:dyDescent="0.2">
      <c r="B180" s="86"/>
      <c r="D180" s="64"/>
      <c r="E180" s="146"/>
      <c r="G180" s="64"/>
      <c r="H180" s="64"/>
      <c r="J180" s="64"/>
      <c r="L180" s="82"/>
      <c r="M180" s="67"/>
      <c r="N180" s="67"/>
    </row>
    <row r="181" spans="2:14" s="63" customFormat="1" x14ac:dyDescent="0.2">
      <c r="B181" s="86"/>
      <c r="D181" s="64"/>
      <c r="E181" s="146"/>
      <c r="G181" s="64"/>
      <c r="H181" s="64"/>
      <c r="J181" s="64"/>
      <c r="L181" s="82"/>
      <c r="M181" s="67"/>
      <c r="N181" s="67"/>
    </row>
    <row r="182" spans="2:14" s="63" customFormat="1" x14ac:dyDescent="0.2">
      <c r="B182" s="86"/>
      <c r="D182" s="64"/>
      <c r="E182" s="146"/>
      <c r="G182" s="64"/>
      <c r="H182" s="64"/>
      <c r="J182" s="64"/>
      <c r="L182" s="82"/>
      <c r="M182" s="67"/>
      <c r="N182" s="67"/>
    </row>
    <row r="183" spans="2:14" s="63" customFormat="1" x14ac:dyDescent="0.2">
      <c r="B183" s="86"/>
      <c r="D183" s="64"/>
      <c r="E183" s="146"/>
      <c r="G183" s="64"/>
      <c r="H183" s="64"/>
      <c r="J183" s="64"/>
      <c r="L183" s="82"/>
      <c r="M183" s="67"/>
      <c r="N183" s="67"/>
    </row>
    <row r="184" spans="2:14" s="63" customFormat="1" x14ac:dyDescent="0.2">
      <c r="B184" s="86"/>
      <c r="D184" s="64"/>
      <c r="E184" s="146"/>
      <c r="G184" s="64"/>
      <c r="H184" s="64"/>
      <c r="J184" s="64"/>
      <c r="L184" s="82"/>
      <c r="M184" s="67"/>
      <c r="N184" s="67"/>
    </row>
    <row r="185" spans="2:14" s="63" customFormat="1" x14ac:dyDescent="0.2">
      <c r="B185" s="86"/>
      <c r="D185" s="64"/>
      <c r="E185" s="146"/>
      <c r="G185" s="64"/>
      <c r="H185" s="64"/>
      <c r="J185" s="64"/>
      <c r="L185" s="82"/>
      <c r="M185" s="67"/>
      <c r="N185" s="67"/>
    </row>
    <row r="186" spans="2:14" s="63" customFormat="1" x14ac:dyDescent="0.2">
      <c r="B186" s="86"/>
      <c r="D186" s="64"/>
      <c r="E186" s="146"/>
      <c r="G186" s="64"/>
      <c r="H186" s="64"/>
      <c r="J186" s="64"/>
      <c r="L186" s="82"/>
      <c r="M186" s="67"/>
      <c r="N186" s="67"/>
    </row>
    <row r="187" spans="2:14" s="63" customFormat="1" x14ac:dyDescent="0.2">
      <c r="B187" s="86"/>
      <c r="D187" s="64"/>
      <c r="E187" s="146"/>
      <c r="G187" s="64"/>
      <c r="H187" s="64"/>
      <c r="J187" s="64"/>
      <c r="L187" s="82"/>
      <c r="M187" s="67"/>
      <c r="N187" s="67"/>
    </row>
    <row r="188" spans="2:14" s="63" customFormat="1" x14ac:dyDescent="0.2">
      <c r="B188" s="86"/>
      <c r="D188" s="64"/>
      <c r="E188" s="146"/>
      <c r="G188" s="64"/>
      <c r="H188" s="64"/>
      <c r="J188" s="64"/>
      <c r="L188" s="82"/>
      <c r="M188" s="67"/>
      <c r="N188" s="67"/>
    </row>
    <row r="189" spans="2:14" s="63" customFormat="1" x14ac:dyDescent="0.2">
      <c r="B189" s="86"/>
      <c r="D189" s="64"/>
      <c r="E189" s="146"/>
      <c r="G189" s="64"/>
      <c r="H189" s="64"/>
      <c r="J189" s="64"/>
      <c r="L189" s="82"/>
      <c r="M189" s="67"/>
      <c r="N189" s="67"/>
    </row>
    <row r="190" spans="2:14" s="63" customFormat="1" x14ac:dyDescent="0.2">
      <c r="B190" s="86"/>
      <c r="D190" s="64"/>
      <c r="E190" s="146"/>
      <c r="G190" s="64"/>
      <c r="H190" s="64"/>
      <c r="J190" s="64"/>
      <c r="L190" s="82"/>
      <c r="M190" s="67"/>
      <c r="N190" s="67"/>
    </row>
    <row r="191" spans="2:14" s="63" customFormat="1" x14ac:dyDescent="0.2">
      <c r="B191" s="86"/>
      <c r="D191" s="64"/>
      <c r="E191" s="146"/>
      <c r="G191" s="64"/>
      <c r="H191" s="64"/>
      <c r="J191" s="64"/>
      <c r="L191" s="82"/>
      <c r="M191" s="67"/>
      <c r="N191" s="67"/>
    </row>
    <row r="192" spans="2:14" s="63" customFormat="1" x14ac:dyDescent="0.2">
      <c r="B192" s="86"/>
      <c r="D192" s="64"/>
      <c r="E192" s="146"/>
      <c r="G192" s="64"/>
      <c r="H192" s="64"/>
      <c r="J192" s="64"/>
      <c r="L192" s="82"/>
      <c r="M192" s="67"/>
      <c r="N192" s="67"/>
    </row>
    <row r="193" spans="2:14" s="63" customFormat="1" x14ac:dyDescent="0.2">
      <c r="B193" s="86"/>
      <c r="D193" s="64"/>
      <c r="E193" s="146"/>
      <c r="G193" s="64"/>
      <c r="H193" s="64"/>
      <c r="J193" s="64"/>
      <c r="L193" s="82"/>
      <c r="M193" s="67"/>
      <c r="N193" s="67"/>
    </row>
    <row r="194" spans="2:14" s="63" customFormat="1" x14ac:dyDescent="0.2">
      <c r="B194" s="86"/>
      <c r="D194" s="64"/>
      <c r="E194" s="146"/>
      <c r="G194" s="64"/>
      <c r="H194" s="64"/>
      <c r="J194" s="64"/>
      <c r="L194" s="82"/>
      <c r="M194" s="67"/>
      <c r="N194" s="67"/>
    </row>
    <row r="195" spans="2:14" s="63" customFormat="1" x14ac:dyDescent="0.2">
      <c r="B195" s="86"/>
      <c r="D195" s="64"/>
      <c r="E195" s="146"/>
      <c r="G195" s="64"/>
      <c r="H195" s="64"/>
      <c r="J195" s="64"/>
      <c r="L195" s="82"/>
      <c r="M195" s="67"/>
      <c r="N195" s="67"/>
    </row>
    <row r="196" spans="2:14" s="63" customFormat="1" x14ac:dyDescent="0.2">
      <c r="B196" s="86"/>
      <c r="D196" s="64"/>
      <c r="E196" s="146"/>
      <c r="G196" s="64"/>
      <c r="H196" s="64"/>
      <c r="J196" s="64"/>
      <c r="L196" s="82"/>
      <c r="M196" s="67"/>
      <c r="N196" s="67"/>
    </row>
    <row r="197" spans="2:14" s="63" customFormat="1" x14ac:dyDescent="0.2">
      <c r="B197" s="86"/>
      <c r="D197" s="64"/>
      <c r="E197" s="146"/>
      <c r="G197" s="64"/>
      <c r="H197" s="64"/>
      <c r="J197" s="64"/>
      <c r="L197" s="82"/>
      <c r="M197" s="67"/>
      <c r="N197" s="67"/>
    </row>
    <row r="198" spans="2:14" s="63" customFormat="1" x14ac:dyDescent="0.2">
      <c r="B198" s="86"/>
      <c r="D198" s="64"/>
      <c r="E198" s="146"/>
      <c r="G198" s="64"/>
      <c r="H198" s="64"/>
      <c r="J198" s="64"/>
      <c r="L198" s="82"/>
      <c r="M198" s="67"/>
      <c r="N198" s="67"/>
    </row>
    <row r="199" spans="2:14" s="63" customFormat="1" x14ac:dyDescent="0.2">
      <c r="B199" s="86"/>
      <c r="D199" s="64"/>
      <c r="E199" s="146"/>
      <c r="G199" s="64"/>
      <c r="H199" s="64"/>
      <c r="J199" s="64"/>
      <c r="L199" s="82"/>
      <c r="M199" s="67"/>
      <c r="N199" s="67"/>
    </row>
    <row r="200" spans="2:14" s="63" customFormat="1" x14ac:dyDescent="0.2">
      <c r="B200" s="86"/>
      <c r="D200" s="64"/>
      <c r="E200" s="146"/>
      <c r="G200" s="64"/>
      <c r="H200" s="64"/>
      <c r="J200" s="64"/>
      <c r="L200" s="82"/>
      <c r="M200" s="67"/>
      <c r="N200" s="67"/>
    </row>
    <row r="201" spans="2:14" s="63" customFormat="1" x14ac:dyDescent="0.2">
      <c r="B201" s="86"/>
      <c r="D201" s="64"/>
      <c r="E201" s="146"/>
      <c r="G201" s="64"/>
      <c r="H201" s="64"/>
      <c r="J201" s="64"/>
      <c r="L201" s="82"/>
      <c r="M201" s="67"/>
      <c r="N201" s="67"/>
    </row>
    <row r="202" spans="2:14" s="63" customFormat="1" x14ac:dyDescent="0.2">
      <c r="B202" s="86"/>
      <c r="D202" s="64"/>
      <c r="E202" s="146"/>
      <c r="G202" s="64"/>
      <c r="H202" s="64"/>
      <c r="J202" s="64"/>
      <c r="L202" s="82"/>
      <c r="M202" s="67"/>
      <c r="N202" s="67"/>
    </row>
  </sheetData>
  <sheetProtection password="AAD7" sheet="1" objects="1" scenarios="1" selectLockedCells="1" autoFilter="0"/>
  <autoFilter ref="A10:N140"/>
  <mergeCells count="31">
    <mergeCell ref="B136:B137"/>
    <mergeCell ref="B134:B135"/>
    <mergeCell ref="B95:B97"/>
    <mergeCell ref="B98:B101"/>
    <mergeCell ref="B126:B129"/>
    <mergeCell ref="B130:B133"/>
    <mergeCell ref="B102:B103"/>
    <mergeCell ref="B104:B105"/>
    <mergeCell ref="B106:B107"/>
    <mergeCell ref="B108:B109"/>
    <mergeCell ref="B112:B123"/>
    <mergeCell ref="B110:B111"/>
    <mergeCell ref="B11:B16"/>
    <mergeCell ref="B26:B29"/>
    <mergeCell ref="B48:B62"/>
    <mergeCell ref="B63:B73"/>
    <mergeCell ref="B74:B77"/>
    <mergeCell ref="B46:B47"/>
    <mergeCell ref="B30:B45"/>
    <mergeCell ref="B17:B25"/>
    <mergeCell ref="B78:B80"/>
    <mergeCell ref="B82:B84"/>
    <mergeCell ref="B85:B87"/>
    <mergeCell ref="B88:B91"/>
    <mergeCell ref="B92:B94"/>
    <mergeCell ref="H4:I4"/>
    <mergeCell ref="J4:M4"/>
    <mergeCell ref="H2:I2"/>
    <mergeCell ref="J2:M2"/>
    <mergeCell ref="H3:I3"/>
    <mergeCell ref="J3:M3"/>
  </mergeCells>
  <dataValidations count="1">
    <dataValidation type="list" allowBlank="1" showInputMessage="1" showErrorMessage="1" sqref="L81:L101 L17:L77 L104:L123 L125">
      <formula1>",20%,5%,0%"</formula1>
    </dataValidation>
  </dataValidations>
  <pageMargins left="0.70866141732283472" right="0.70866141732283472" top="0.74803149606299213" bottom="0.74803149606299213" header="0.31496062992125984" footer="0.31496062992125984"/>
  <pageSetup paperSize="8" scale="44" fitToHeight="0" orientation="portrait" horizontalDpi="1200" verticalDpi="1200"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B1:E14"/>
  <sheetViews>
    <sheetView showGridLines="0" workbookViewId="0">
      <selection activeCell="H4" sqref="H4"/>
    </sheetView>
  </sheetViews>
  <sheetFormatPr defaultRowHeight="15" x14ac:dyDescent="0.25"/>
  <cols>
    <col min="1" max="1" width="8.85546875" customWidth="1"/>
    <col min="2" max="2" width="84.42578125" customWidth="1"/>
    <col min="3" max="4" width="18.7109375" bestFit="1" customWidth="1"/>
    <col min="5" max="5" width="8.7109375" style="56" hidden="1" customWidth="1"/>
  </cols>
  <sheetData>
    <row r="1" spans="2:5" ht="15.75" thickBot="1" x14ac:dyDescent="0.3"/>
    <row r="2" spans="2:5" x14ac:dyDescent="0.25">
      <c r="B2" s="250" t="s">
        <v>190</v>
      </c>
      <c r="C2" s="305"/>
      <c r="D2" s="251"/>
    </row>
    <row r="3" spans="2:5" ht="15.75" thickBot="1" x14ac:dyDescent="0.3">
      <c r="B3" s="252"/>
      <c r="C3" s="306"/>
      <c r="D3" s="253"/>
    </row>
    <row r="4" spans="2:5" x14ac:dyDescent="0.25">
      <c r="B4" s="50" t="s">
        <v>186</v>
      </c>
      <c r="C4" s="51" t="s">
        <v>187</v>
      </c>
      <c r="D4" s="52" t="s">
        <v>188</v>
      </c>
    </row>
    <row r="5" spans="2:5" x14ac:dyDescent="0.25">
      <c r="B5" s="199" t="s">
        <v>483</v>
      </c>
      <c r="C5" s="200">
        <v>1</v>
      </c>
      <c r="D5" s="57"/>
      <c r="E5" s="58">
        <f t="shared" ref="E5:E11" si="0">D5*C5</f>
        <v>0</v>
      </c>
    </row>
    <row r="6" spans="2:5" x14ac:dyDescent="0.25">
      <c r="B6" s="199" t="s">
        <v>484</v>
      </c>
      <c r="C6" s="200">
        <v>2</v>
      </c>
      <c r="D6" s="57"/>
      <c r="E6" s="58">
        <f t="shared" si="0"/>
        <v>0</v>
      </c>
    </row>
    <row r="7" spans="2:5" x14ac:dyDescent="0.25">
      <c r="B7" s="199" t="s">
        <v>485</v>
      </c>
      <c r="C7" s="200">
        <v>3</v>
      </c>
      <c r="D7" s="57"/>
      <c r="E7" s="58">
        <f t="shared" si="0"/>
        <v>0</v>
      </c>
    </row>
    <row r="8" spans="2:5" x14ac:dyDescent="0.25">
      <c r="B8" s="199" t="s">
        <v>486</v>
      </c>
      <c r="C8" s="200">
        <v>4</v>
      </c>
      <c r="D8" s="57"/>
      <c r="E8" s="58">
        <f t="shared" si="0"/>
        <v>0</v>
      </c>
    </row>
    <row r="9" spans="2:5" x14ac:dyDescent="0.25">
      <c r="B9" s="199" t="s">
        <v>487</v>
      </c>
      <c r="C9" s="200">
        <v>5</v>
      </c>
      <c r="D9" s="57"/>
      <c r="E9" s="58">
        <f t="shared" si="0"/>
        <v>0</v>
      </c>
    </row>
    <row r="10" spans="2:5" x14ac:dyDescent="0.25">
      <c r="B10" s="199" t="s">
        <v>488</v>
      </c>
      <c r="C10" s="200">
        <v>8</v>
      </c>
      <c r="D10" s="57"/>
      <c r="E10" s="58">
        <f t="shared" si="0"/>
        <v>0</v>
      </c>
    </row>
    <row r="11" spans="2:5" ht="15.75" thickBot="1" x14ac:dyDescent="0.3">
      <c r="B11" s="199" t="s">
        <v>489</v>
      </c>
      <c r="C11" s="200">
        <v>15</v>
      </c>
      <c r="D11" s="57"/>
      <c r="E11" s="58">
        <f t="shared" si="0"/>
        <v>0</v>
      </c>
    </row>
    <row r="12" spans="2:5" ht="15.75" thickBot="1" x14ac:dyDescent="0.3">
      <c r="C12" s="53" t="s">
        <v>189</v>
      </c>
      <c r="D12" s="55">
        <f>IF(SUM(E5:E11)/24&gt;=1,SUM(E5:E11)/24,1)</f>
        <v>1</v>
      </c>
    </row>
    <row r="13" spans="2:5" x14ac:dyDescent="0.25">
      <c r="D13" t="s">
        <v>193</v>
      </c>
    </row>
    <row r="14" spans="2:5" ht="102" x14ac:dyDescent="0.25">
      <c r="B14" s="54" t="s">
        <v>571</v>
      </c>
    </row>
  </sheetData>
  <sheetProtection algorithmName="SHA-512" hashValue="XoZLd07x8BC38KOzdUxfaiv69Yma6/ebGUShfSRbR+2pH3Dt43igVW5oQowprlwYkSxMBtNullapIZ+1RsPLUQ==" saltValue="sB5RzetqFGWJeDTRvCPmQQ==" spinCount="100000" sheet="1" objects="1" scenarios="1"/>
  <mergeCells count="1">
    <mergeCell ref="B2:D3"/>
  </mergeCells>
  <conditionalFormatting sqref="D12">
    <cfRule type="cellIs" dxfId="0" priority="1" operator="equal">
      <formula>"!! ERROR !!"</formula>
    </cfRule>
  </conditionalFormatting>
  <pageMargins left="0.7" right="0.7" top="0.75" bottom="0.75" header="0.3" footer="0.3"/>
  <pageSetup paperSize="9"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0" tint="-0.14999847407452621"/>
  </sheetPr>
  <dimension ref="A1:F5"/>
  <sheetViews>
    <sheetView workbookViewId="0">
      <selection activeCell="C5" sqref="C5"/>
    </sheetView>
  </sheetViews>
  <sheetFormatPr defaultRowHeight="15" x14ac:dyDescent="0.25"/>
  <cols>
    <col min="1" max="1" width="17.42578125" customWidth="1"/>
    <col min="2" max="2" width="13.140625" customWidth="1"/>
    <col min="4" max="4" width="24.5703125" customWidth="1"/>
  </cols>
  <sheetData>
    <row r="1" spans="1:6" x14ac:dyDescent="0.25">
      <c r="A1" t="s">
        <v>99</v>
      </c>
      <c r="B1" t="s">
        <v>100</v>
      </c>
      <c r="D1" t="s">
        <v>105</v>
      </c>
      <c r="F1" t="s">
        <v>182</v>
      </c>
    </row>
    <row r="2" spans="1:6" x14ac:dyDescent="0.25">
      <c r="A2" t="s">
        <v>101</v>
      </c>
      <c r="B2">
        <v>0</v>
      </c>
      <c r="D2" t="s">
        <v>106</v>
      </c>
      <c r="F2" t="s">
        <v>183</v>
      </c>
    </row>
    <row r="3" spans="1:6" x14ac:dyDescent="0.25">
      <c r="A3" t="s">
        <v>102</v>
      </c>
      <c r="B3">
        <v>0.05</v>
      </c>
      <c r="D3" t="s">
        <v>107</v>
      </c>
      <c r="F3" t="s">
        <v>184</v>
      </c>
    </row>
    <row r="4" spans="1:6" x14ac:dyDescent="0.25">
      <c r="A4" t="s">
        <v>103</v>
      </c>
      <c r="B4">
        <v>0.1</v>
      </c>
    </row>
    <row r="5" spans="1:6" x14ac:dyDescent="0.25">
      <c r="A5" t="s">
        <v>104</v>
      </c>
      <c r="B5">
        <v>0.2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0" tint="-0.14999847407452621"/>
  </sheetPr>
  <dimension ref="A1:D12"/>
  <sheetViews>
    <sheetView workbookViewId="0">
      <selection activeCell="D12" sqref="D12"/>
    </sheetView>
  </sheetViews>
  <sheetFormatPr defaultRowHeight="15" x14ac:dyDescent="0.25"/>
  <cols>
    <col min="2" max="2" width="10.5703125" bestFit="1" customWidth="1"/>
    <col min="3" max="3" width="45.5703125" customWidth="1"/>
    <col min="4" max="4" width="58.42578125" customWidth="1"/>
  </cols>
  <sheetData>
    <row r="1" spans="1:4" x14ac:dyDescent="0.25">
      <c r="A1" s="47" t="s">
        <v>92</v>
      </c>
      <c r="B1" s="47" t="s">
        <v>93</v>
      </c>
      <c r="C1" s="47" t="s">
        <v>95</v>
      </c>
      <c r="D1" s="47" t="s">
        <v>94</v>
      </c>
    </row>
    <row r="2" spans="1:4" x14ac:dyDescent="0.25">
      <c r="A2">
        <v>0.1</v>
      </c>
      <c r="B2" s="26">
        <v>43158</v>
      </c>
      <c r="C2" t="s">
        <v>96</v>
      </c>
      <c r="D2" t="s">
        <v>97</v>
      </c>
    </row>
    <row r="3" spans="1:4" ht="105" x14ac:dyDescent="0.25">
      <c r="A3">
        <v>0.2</v>
      </c>
      <c r="B3" s="26">
        <v>43162</v>
      </c>
      <c r="C3" t="s">
        <v>98</v>
      </c>
      <c r="D3" s="27" t="s">
        <v>109</v>
      </c>
    </row>
    <row r="4" spans="1:4" ht="30" x14ac:dyDescent="0.25">
      <c r="A4">
        <v>0.3</v>
      </c>
      <c r="B4" s="26">
        <v>43164</v>
      </c>
      <c r="C4" t="s">
        <v>98</v>
      </c>
      <c r="D4" s="27" t="s">
        <v>110</v>
      </c>
    </row>
    <row r="5" spans="1:4" ht="30" x14ac:dyDescent="0.25">
      <c r="A5">
        <v>0.4</v>
      </c>
      <c r="B5" s="26">
        <v>43166</v>
      </c>
      <c r="C5" t="s">
        <v>98</v>
      </c>
      <c r="D5" s="27" t="s">
        <v>111</v>
      </c>
    </row>
    <row r="6" spans="1:4" ht="30" x14ac:dyDescent="0.25">
      <c r="A6">
        <v>0.5</v>
      </c>
      <c r="B6" s="26">
        <v>43173</v>
      </c>
      <c r="C6" t="s">
        <v>98</v>
      </c>
      <c r="D6" s="27" t="s">
        <v>112</v>
      </c>
    </row>
    <row r="7" spans="1:4" ht="75" x14ac:dyDescent="0.25">
      <c r="A7">
        <v>0.6</v>
      </c>
      <c r="B7" s="26">
        <v>43194</v>
      </c>
      <c r="C7" t="s">
        <v>98</v>
      </c>
      <c r="D7" s="27" t="s">
        <v>113</v>
      </c>
    </row>
    <row r="8" spans="1:4" ht="30" x14ac:dyDescent="0.25">
      <c r="A8">
        <v>0.7</v>
      </c>
      <c r="B8" s="26">
        <v>43194</v>
      </c>
      <c r="C8" t="s">
        <v>98</v>
      </c>
      <c r="D8" s="27" t="s">
        <v>124</v>
      </c>
    </row>
    <row r="9" spans="1:4" ht="90" x14ac:dyDescent="0.25">
      <c r="A9">
        <v>0.8</v>
      </c>
      <c r="B9" s="26">
        <v>43196</v>
      </c>
      <c r="C9" t="s">
        <v>98</v>
      </c>
      <c r="D9" s="27" t="s">
        <v>128</v>
      </c>
    </row>
    <row r="10" spans="1:4" x14ac:dyDescent="0.25">
      <c r="A10">
        <v>1</v>
      </c>
      <c r="D10" s="27" t="s">
        <v>195</v>
      </c>
    </row>
    <row r="11" spans="1:4" ht="30" x14ac:dyDescent="0.25">
      <c r="A11">
        <v>1.1000000000000001</v>
      </c>
      <c r="B11" s="26">
        <v>43857</v>
      </c>
      <c r="C11" t="s">
        <v>98</v>
      </c>
      <c r="D11" s="27" t="s">
        <v>196</v>
      </c>
    </row>
    <row r="12" spans="1:4" ht="30" x14ac:dyDescent="0.25">
      <c r="A12">
        <v>1.2</v>
      </c>
      <c r="B12" s="26">
        <v>43861</v>
      </c>
      <c r="C12" t="s">
        <v>98</v>
      </c>
      <c r="D12" s="27" t="s">
        <v>197</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MigOldId xmlns="86c9991b-b3dd-4377-946c-d2110357cf8a" xsi:nil="true"/>
    <Created_x0020_By_x0020_SP10 xmlns="86c9991b-b3dd-4377-946c-d2110357cf8a" xsi:nil="true"/>
    <Classificationexpirationdate xmlns="d9044a0a-2dae-4eaa-af44-c770672b5338" xsi:nil="true"/>
    <UU_x0020_Data_x0020_Handling_x0020_Policy xmlns="86c9991b-b3dd-4377-946c-d2110357cf8a">UU Confidential</UU_x0020_Data_x0020_Handling_x0020_Policy>
    <Modify_x0020_By_x0020_SP10 xmlns="86c9991b-b3dd-4377-946c-d2110357cf8a" xsi:nil="true"/>
    <_dlc_DocId xmlns="d9044a0a-2dae-4eaa-af44-c770672b5338">TCP4DQPD4474-390573842-9711</_dlc_DocId>
    <_dlc_DocIdUrl xmlns="d9044a0a-2dae-4eaa-af44-c770672b5338">
      <Url>https://uusp/whsl/MC/_layouts/15/DocIdRedir.aspx?ID=TCP4DQPD4474-390573842-9711</Url>
      <Description>TCP4DQPD4474-390573842-9711</Description>
    </_dlc_DocIdUrl>
    <IconOverlay xmlns="http://schemas.microsoft.com/sharepoint/v4" xsi:nil="true"/>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6774A77833FD8241BAE5C2D6556CB51F" ma:contentTypeVersion="11" ma:contentTypeDescription="Create a new document." ma:contentTypeScope="" ma:versionID="e0327344f5c53cc37ac7c24c331cbf47">
  <xsd:schema xmlns:xsd="http://www.w3.org/2001/XMLSchema" xmlns:xs="http://www.w3.org/2001/XMLSchema" xmlns:p="http://schemas.microsoft.com/office/2006/metadata/properties" xmlns:ns2="86c9991b-b3dd-4377-946c-d2110357cf8a" xmlns:ns3="d9044a0a-2dae-4eaa-af44-c770672b5338" xmlns:ns4="http://schemas.microsoft.com/sharepoint/v4" targetNamespace="http://schemas.microsoft.com/office/2006/metadata/properties" ma:root="true" ma:fieldsID="52a9813ec5d79202080977ef6ea0ca53" ns2:_="" ns3:_="" ns4:_="">
    <xsd:import namespace="86c9991b-b3dd-4377-946c-d2110357cf8a"/>
    <xsd:import namespace="d9044a0a-2dae-4eaa-af44-c770672b5338"/>
    <xsd:import namespace="http://schemas.microsoft.com/sharepoint/v4"/>
    <xsd:element name="properties">
      <xsd:complexType>
        <xsd:sequence>
          <xsd:element name="documentManagement">
            <xsd:complexType>
              <xsd:all>
                <xsd:element ref="ns2:UU_x0020_Data_x0020_Handling_x0020_Policy"/>
                <xsd:element ref="ns2:Created_x0020_By_x0020_SP10" minOccurs="0"/>
                <xsd:element ref="ns2:Modify_x0020_By_x0020_SP10" minOccurs="0"/>
                <xsd:element ref="ns2:MigOldId" minOccurs="0"/>
                <xsd:element ref="ns3:_dlc_DocId" minOccurs="0"/>
                <xsd:element ref="ns3:_dlc_DocIdUrl" minOccurs="0"/>
                <xsd:element ref="ns3:_dlc_DocIdPersistId" minOccurs="0"/>
                <xsd:element ref="ns3:Classificationexpirationdate" minOccurs="0"/>
                <xsd:element ref="ns3:SharedWithUsers" minOccurs="0"/>
                <xsd:element ref="ns4:IconOverla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6c9991b-b3dd-4377-946c-d2110357cf8a" elementFormDefault="qualified">
    <xsd:import namespace="http://schemas.microsoft.com/office/2006/documentManagement/types"/>
    <xsd:import namespace="http://schemas.microsoft.com/office/infopath/2007/PartnerControls"/>
    <xsd:element name="UU_x0020_Data_x0020_Handling_x0020_Policy" ma:index="4" ma:displayName="UU Data Handling Policy" ma:default="UU Confidential" ma:format="Dropdown" ma:internalName="UU_x0020_Data_x0020_Handling_x0020_Policy" ma:readOnly="false">
      <xsd:simpleType>
        <xsd:restriction base="dms:Choice">
          <xsd:enumeration value="Public"/>
          <xsd:enumeration value="Internal Use"/>
          <xsd:enumeration value="UU Confidential"/>
        </xsd:restriction>
      </xsd:simpleType>
    </xsd:element>
    <xsd:element name="Created_x0020_By_x0020_SP10" ma:index="5" nillable="true" ma:displayName="Created By SP10" ma:internalName="Created_x0020_By_x0020_SP10" ma:readOnly="false">
      <xsd:simpleType>
        <xsd:restriction base="dms:Text"/>
      </xsd:simpleType>
    </xsd:element>
    <xsd:element name="Modify_x0020_By_x0020_SP10" ma:index="6" nillable="true" ma:displayName="Modify By SP10" ma:internalName="Modify_x0020_By_x0020_SP10" ma:readOnly="false">
      <xsd:simpleType>
        <xsd:restriction base="dms:Text"/>
      </xsd:simpleType>
    </xsd:element>
    <xsd:element name="MigOldId" ma:index="7" nillable="true" ma:displayName="MigOldId" ma:internalName="MigOldId" ma:readOnly="fals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9044a0a-2dae-4eaa-af44-c770672b5338" elementFormDefault="qualified">
    <xsd:import namespace="http://schemas.microsoft.com/office/2006/documentManagement/types"/>
    <xsd:import namespace="http://schemas.microsoft.com/office/infopath/2007/PartnerControls"/>
    <xsd:element name="_dlc_DocId" ma:index="12" nillable="true" ma:displayName="Document ID Value" ma:description="The value of the document ID assigned to this item." ma:internalName="_dlc_DocId" ma:readOnly="true">
      <xsd:simpleType>
        <xsd:restriction base="dms:Text"/>
      </xsd:simpleType>
    </xsd:element>
    <xsd:element name="_dlc_DocIdUrl" ma:index="13"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4" nillable="true" ma:displayName="Persist ID" ma:description="Keep ID on add." ma:hidden="true" ma:internalName="_dlc_DocIdPersistId" ma:readOnly="true">
      <xsd:simpleType>
        <xsd:restriction base="dms:Boolean"/>
      </xsd:simpleType>
    </xsd:element>
    <xsd:element name="Classificationexpirationdate" ma:index="15" nillable="true" ma:displayName="Classification expiration date" ma:internalName="Classificationexpirationdate">
      <xsd:simpleType>
        <xsd:restriction base="dms:DateTime"/>
      </xsd:simpleType>
    </xsd:element>
    <xsd:element name="SharedWithUsers" ma:index="16"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17"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8"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81CC6F4-6BD3-4B71-9B8F-4980ECF34FF1}">
  <ds:schemaRefs>
    <ds:schemaRef ds:uri="http://schemas.microsoft.com/sharepoint/events"/>
  </ds:schemaRefs>
</ds:datastoreItem>
</file>

<file path=customXml/itemProps2.xml><?xml version="1.0" encoding="utf-8"?>
<ds:datastoreItem xmlns:ds="http://schemas.openxmlformats.org/officeDocument/2006/customXml" ds:itemID="{0C42C71D-586F-41F0-8A95-A1BD923C5D44}">
  <ds:schemaRefs>
    <ds:schemaRef ds:uri="http://schemas.microsoft.com/sharepoint/v3/contenttype/forms"/>
  </ds:schemaRefs>
</ds:datastoreItem>
</file>

<file path=customXml/itemProps3.xml><?xml version="1.0" encoding="utf-8"?>
<ds:datastoreItem xmlns:ds="http://schemas.openxmlformats.org/officeDocument/2006/customXml" ds:itemID="{89F7761E-637B-480E-AD67-42C5C16A0B2A}">
  <ds:schemaRefs>
    <ds:schemaRef ds:uri="http://purl.org/dc/terms/"/>
    <ds:schemaRef ds:uri="http://schemas.microsoft.com/office/2006/documentManagement/types"/>
    <ds:schemaRef ds:uri="http://schemas.microsoft.com/sharepoint/v4"/>
    <ds:schemaRef ds:uri="http://schemas.openxmlformats.org/package/2006/metadata/core-properties"/>
    <ds:schemaRef ds:uri="http://purl.org/dc/elements/1.1/"/>
    <ds:schemaRef ds:uri="86c9991b-b3dd-4377-946c-d2110357cf8a"/>
    <ds:schemaRef ds:uri="d9044a0a-2dae-4eaa-af44-c770672b5338"/>
    <ds:schemaRef ds:uri="http://schemas.microsoft.com/office/infopath/2007/PartnerControls"/>
    <ds:schemaRef ds:uri="http://schemas.microsoft.com/office/2006/metadata/properties"/>
    <ds:schemaRef ds:uri="http://www.w3.org/XML/1998/namespace"/>
    <ds:schemaRef ds:uri="http://purl.org/dc/dcmitype/"/>
  </ds:schemaRefs>
</ds:datastoreItem>
</file>

<file path=customXml/itemProps4.xml><?xml version="1.0" encoding="utf-8"?>
<ds:datastoreItem xmlns:ds="http://schemas.openxmlformats.org/officeDocument/2006/customXml" ds:itemID="{7D8E8894-1D8E-4D12-BB84-289E11ADB87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6c9991b-b3dd-4377-946c-d2110357cf8a"/>
    <ds:schemaRef ds:uri="d9044a0a-2dae-4eaa-af44-c770672b5338"/>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13</vt:i4>
      </vt:variant>
    </vt:vector>
  </HeadingPairs>
  <TitlesOfParts>
    <vt:vector size="20" baseType="lpstr">
      <vt:lpstr>Instructions</vt:lpstr>
      <vt:lpstr>Summary of scheme costs</vt:lpstr>
      <vt:lpstr>Main Laying Calculation</vt:lpstr>
      <vt:lpstr>Connections Calculation</vt:lpstr>
      <vt:lpstr>Demand Relevant Multiplier</vt:lpstr>
      <vt:lpstr>DataTables</vt:lpstr>
      <vt:lpstr>Change History</vt:lpstr>
      <vt:lpstr>Activity_Charge</vt:lpstr>
      <vt:lpstr>Date</vt:lpstr>
      <vt:lpstr>DeliveryRoute</vt:lpstr>
      <vt:lpstr>DevelopmentCategory</vt:lpstr>
      <vt:lpstr>ItemQuantities_Developer</vt:lpstr>
      <vt:lpstr>ItemQuantities_UU</vt:lpstr>
      <vt:lpstr>Location</vt:lpstr>
      <vt:lpstr>Plot_Quantity</vt:lpstr>
      <vt:lpstr>PlotQuant_25</vt:lpstr>
      <vt:lpstr>PlotQuant_Morethan25</vt:lpstr>
      <vt:lpstr>'Connections Calculation'!Print_Area</vt:lpstr>
      <vt:lpstr>'Main Laying Calculation'!Print_Area</vt:lpstr>
      <vt:lpstr>Reference</vt:lpstr>
    </vt:vector>
  </TitlesOfParts>
  <Company>United Utilities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Cotterill, Mike</dc:creator>
  <cp:lastModifiedBy>Hancox, Daniel</cp:lastModifiedBy>
  <cp:lastPrinted>2022-12-20T09:17:25Z</cp:lastPrinted>
  <dcterms:created xsi:type="dcterms:W3CDTF">2018-02-18T21:16:50Z</dcterms:created>
  <dcterms:modified xsi:type="dcterms:W3CDTF">2024-01-12T10:59:49Z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0x0101006774A77833FD8241BAE5C2D6556CB51F</vt:lpwstr>
  </property>
  <property fmtid="{D5CDD505-2E9C-101B-9397-08002B2CF9AE}" pid="3" name="_dlc_DocIdItemGuid">
    <vt:lpwstr>8a74a67a-027e-440a-895c-6eb8173ff9f9</vt:lpwstr>
  </property>
</Properties>
</file>